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1" windowHeight="8091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ADDD0B8B1DA74AB7A546C4B8F85C759E" descr="OL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2885" y="1003935"/>
          <a:ext cx="1243330" cy="1047750"/>
        </a:xfrm>
        <a:prstGeom prst="rect">
          <a:avLst/>
        </a:prstGeom>
      </xdr:spPr>
    </xdr:pic>
  </etc:cellImage>
  <etc:cellImage>
    <xdr:pic>
      <xdr:nvPicPr>
        <xdr:cNvPr id="5" name="ID_ACF6C629DF4D44FDA44E2F1E115498D3" descr="OL2"/>
        <xdr:cNvPicPr/>
      </xdr:nvPicPr>
      <xdr:blipFill>
        <a:blip r:embed="rId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" name="ID_B38A151291A645A4ACC43F7F4933649A" descr="OL3"/>
        <xdr:cNvPicPr/>
      </xdr:nvPicPr>
      <xdr:blipFill>
        <a:blip r:embed="rId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" name="ID_C2CC8C0F88F046F8B6C37D6864399BDE" descr="OL4"/>
        <xdr:cNvPicPr/>
      </xdr:nvPicPr>
      <xdr:blipFill>
        <a:blip r:embed="rId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8" name="ID_7BDFC9978BBE40AFAA99247CEC9A3813" descr="OL5"/>
        <xdr:cNvPicPr/>
      </xdr:nvPicPr>
      <xdr:blipFill>
        <a:blip r:embed="rId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9" name="ID_BAE97DBC0B1B4D5A9499CD639C8E6981" descr="OL6"/>
        <xdr:cNvPicPr/>
      </xdr:nvPicPr>
      <xdr:blipFill>
        <a:blip r:embed="rId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0" name="ID_FA2EC4E2983C4269AB653260BCC8CE18" descr="OL7"/>
        <xdr:cNvPicPr/>
      </xdr:nvPicPr>
      <xdr:blipFill>
        <a:blip r:embed="rId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1" name="ID_6F950DF32A7D42D097B353724CAED3BC" descr="OL8"/>
        <xdr:cNvPicPr/>
      </xdr:nvPicPr>
      <xdr:blipFill>
        <a:blip r:embed="rId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2" name="ID_A74D517727EE4004BA65E6D3DA41D15C" descr="OL9"/>
        <xdr:cNvPicPr/>
      </xdr:nvPicPr>
      <xdr:blipFill>
        <a:blip r:embed="rId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3" name="ID_BF74BE9C1A1B4E66A8B4A4C3F09D15F2" descr="OL10"/>
        <xdr:cNvPicPr/>
      </xdr:nvPicPr>
      <xdr:blipFill>
        <a:blip r:embed="rId1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4" name="ID_39D6AFDC9F2C42998A9FFE794E71E2BD" descr="OL11"/>
        <xdr:cNvPicPr/>
      </xdr:nvPicPr>
      <xdr:blipFill>
        <a:blip r:embed="rId1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5" name="ID_EA398FAF267947118E4CC4275DE5E23C" descr="OL12"/>
        <xdr:cNvPicPr/>
      </xdr:nvPicPr>
      <xdr:blipFill>
        <a:blip r:embed="rId1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6" name="ID_2893499C6CDE4C6B9D7F1A33EE366F37" descr="OL13"/>
        <xdr:cNvPicPr/>
      </xdr:nvPicPr>
      <xdr:blipFill>
        <a:blip r:embed="rId1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7" name="ID_DF521BD598164C268C9781A8DE1DA737" descr="OL14"/>
        <xdr:cNvPicPr/>
      </xdr:nvPicPr>
      <xdr:blipFill>
        <a:blip r:embed="rId1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8" name="ID_F1650561F3004236A9B45FE9FAF6BB16" descr="OL15"/>
        <xdr:cNvPicPr/>
      </xdr:nvPicPr>
      <xdr:blipFill>
        <a:blip r:embed="rId1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19" name="ID_ECAE504748654451884DF569D83205FD" descr="OL16"/>
        <xdr:cNvPicPr/>
      </xdr:nvPicPr>
      <xdr:blipFill>
        <a:blip r:embed="rId1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0" name="ID_BFED4250E88344DAABEA05376C7CD18C" descr="OL17"/>
        <xdr:cNvPicPr/>
      </xdr:nvPicPr>
      <xdr:blipFill>
        <a:blip r:embed="rId1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1" name="ID_3D2D50B0554845028A1C802731B757DF" descr="OL18"/>
        <xdr:cNvPicPr/>
      </xdr:nvPicPr>
      <xdr:blipFill>
        <a:blip r:embed="rId1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2" name="ID_CF0A13C0D6D6488BB7C4FC18A84D9B6B" descr="OL19"/>
        <xdr:cNvPicPr/>
      </xdr:nvPicPr>
      <xdr:blipFill>
        <a:blip r:embed="rId1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3" name="ID_6DF4335588BC49E085C73DD8EEFDD5F6" descr="OL20"/>
        <xdr:cNvPicPr/>
      </xdr:nvPicPr>
      <xdr:blipFill>
        <a:blip r:embed="rId2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4" name="ID_B3EBA6FCFA2F470CA4A61C3DC5522F10" descr="OL21"/>
        <xdr:cNvPicPr/>
      </xdr:nvPicPr>
      <xdr:blipFill>
        <a:blip r:embed="rId2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5" name="ID_D68DDE19FBEC452E9BBADD13D7870634" descr="OL22"/>
        <xdr:cNvPicPr/>
      </xdr:nvPicPr>
      <xdr:blipFill>
        <a:blip r:embed="rId2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6" name="ID_5B88F8DEF7204943A833735BC06BD6A6" descr="OL23"/>
        <xdr:cNvPicPr/>
      </xdr:nvPicPr>
      <xdr:blipFill>
        <a:blip r:embed="rId2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7" name="ID_89FAFF3652D44CF0BDC497A73470DCF1" descr="OL24"/>
        <xdr:cNvPicPr/>
      </xdr:nvPicPr>
      <xdr:blipFill>
        <a:blip r:embed="rId2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8" name="ID_6D9718CED0294102B3636F3E8DB477C0" descr="OL25"/>
        <xdr:cNvPicPr/>
      </xdr:nvPicPr>
      <xdr:blipFill>
        <a:blip r:embed="rId2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29" name="ID_10ED1C5F3BC549F48C770B7717D9FAEF" descr="OL26"/>
        <xdr:cNvPicPr/>
      </xdr:nvPicPr>
      <xdr:blipFill>
        <a:blip r:embed="rId2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0" name="ID_B03E403908E04C4E831CF6EF290067F2" descr="OL27"/>
        <xdr:cNvPicPr/>
      </xdr:nvPicPr>
      <xdr:blipFill>
        <a:blip r:embed="rId2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1" name="ID_ACC76721DA074C20B607557C05066B78" descr="OL28"/>
        <xdr:cNvPicPr/>
      </xdr:nvPicPr>
      <xdr:blipFill>
        <a:blip r:embed="rId2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2" name="ID_8F3506A439DB479293B5346361D58438" descr="OL29"/>
        <xdr:cNvPicPr/>
      </xdr:nvPicPr>
      <xdr:blipFill>
        <a:blip r:embed="rId2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3" name="ID_2BD30EC4A91447178D8CE3C6EE4F7098" descr="OL30"/>
        <xdr:cNvPicPr/>
      </xdr:nvPicPr>
      <xdr:blipFill>
        <a:blip r:embed="rId3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4" name="ID_4F260AE0D1644E209A06A4482A697B2A" descr="OL31"/>
        <xdr:cNvPicPr/>
      </xdr:nvPicPr>
      <xdr:blipFill>
        <a:blip r:embed="rId3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5" name="ID_1BC964F83002427C830A4272F686174E" descr="OL32"/>
        <xdr:cNvPicPr/>
      </xdr:nvPicPr>
      <xdr:blipFill>
        <a:blip r:embed="rId3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6" name="ID_C03FAFE4CD4942B28B9106A93C478292" descr="OL33"/>
        <xdr:cNvPicPr/>
      </xdr:nvPicPr>
      <xdr:blipFill>
        <a:blip r:embed="rId3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7" name="ID_5780EB325B1940BA8B10FCCE484964B7" descr="OL34"/>
        <xdr:cNvPicPr/>
      </xdr:nvPicPr>
      <xdr:blipFill>
        <a:blip r:embed="rId3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8" name="ID_643A961F0FCC4895AA846F4F0D17D723" descr="OL35"/>
        <xdr:cNvPicPr/>
      </xdr:nvPicPr>
      <xdr:blipFill>
        <a:blip r:embed="rId3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39" name="ID_813AA5578FEE4A448B0D5FBB5548D412" descr="OL36"/>
        <xdr:cNvPicPr/>
      </xdr:nvPicPr>
      <xdr:blipFill>
        <a:blip r:embed="rId3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0" name="ID_D5CC51B1974B4BF7968865E6FFB0D7D2" descr="OL37"/>
        <xdr:cNvPicPr/>
      </xdr:nvPicPr>
      <xdr:blipFill>
        <a:blip r:embed="rId3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1" name="ID_A2BF89208F024EB6A90D260A2D954300" descr="OL38"/>
        <xdr:cNvPicPr/>
      </xdr:nvPicPr>
      <xdr:blipFill>
        <a:blip r:embed="rId3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2" name="ID_6BFA2BF92A3147CA896287E90BCDCCC3" descr="OL39"/>
        <xdr:cNvPicPr/>
      </xdr:nvPicPr>
      <xdr:blipFill>
        <a:blip r:embed="rId3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3" name="ID_CC9446A8198045FABB5FB1D699428EE0" descr="OL40"/>
        <xdr:cNvPicPr/>
      </xdr:nvPicPr>
      <xdr:blipFill>
        <a:blip r:embed="rId4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4" name="ID_0DCED9C74D7841909FE3D5888179305A" descr="OH1"/>
        <xdr:cNvPicPr/>
      </xdr:nvPicPr>
      <xdr:blipFill>
        <a:blip r:embed="rId4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5" name="ID_F499BD31A01645CDB7AF68DAEB300AB4" descr="OH2"/>
        <xdr:cNvPicPr/>
      </xdr:nvPicPr>
      <xdr:blipFill>
        <a:blip r:embed="rId4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6" name="ID_C7DE510B88D942CFAAF8F8AD475BE32D" descr="OH3"/>
        <xdr:cNvPicPr/>
      </xdr:nvPicPr>
      <xdr:blipFill>
        <a:blip r:embed="rId4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7" name="ID_E9C5AFF5B19B48C0A040F267C6C4C2BF" descr="OH4"/>
        <xdr:cNvPicPr/>
      </xdr:nvPicPr>
      <xdr:blipFill>
        <a:blip r:embed="rId4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8" name="ID_C34FF1BB4D9A447688B326308993543A" descr="OH5"/>
        <xdr:cNvPicPr/>
      </xdr:nvPicPr>
      <xdr:blipFill>
        <a:blip r:embed="rId4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49" name="ID_B28147D656944591913FE0E8F4F7CC87" descr="OH6"/>
        <xdr:cNvPicPr/>
      </xdr:nvPicPr>
      <xdr:blipFill>
        <a:blip r:embed="rId4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0" name="ID_7B37909E61284E4AAB344789E73516A2" descr="OH7"/>
        <xdr:cNvPicPr/>
      </xdr:nvPicPr>
      <xdr:blipFill>
        <a:blip r:embed="rId4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1" name="ID_3AEF8B486C174735ABDE919C770F4B9C" descr="OH8"/>
        <xdr:cNvPicPr/>
      </xdr:nvPicPr>
      <xdr:blipFill>
        <a:blip r:embed="rId4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2" name="ID_3E496632F0324C079B18B9880338A4E1" descr="OH9"/>
        <xdr:cNvPicPr/>
      </xdr:nvPicPr>
      <xdr:blipFill>
        <a:blip r:embed="rId4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3" name="ID_4E8AFE740E2D4B67A07363DD99AC3629" descr="OH10"/>
        <xdr:cNvPicPr/>
      </xdr:nvPicPr>
      <xdr:blipFill>
        <a:blip r:embed="rId5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4" name="ID_CC2A09F13BB1404F8BEC58046B2CD799" descr="OH11"/>
        <xdr:cNvPicPr/>
      </xdr:nvPicPr>
      <xdr:blipFill>
        <a:blip r:embed="rId5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5" name="ID_14C4CB4EF9034B72B71E193AEBD686C4" descr="OH12"/>
        <xdr:cNvPicPr/>
      </xdr:nvPicPr>
      <xdr:blipFill>
        <a:blip r:embed="rId5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6" name="ID_15B724C4A9A2411798C0D8F2A4376C7E" descr="OH13"/>
        <xdr:cNvPicPr/>
      </xdr:nvPicPr>
      <xdr:blipFill>
        <a:blip r:embed="rId5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7" name="ID_AC393045C49E4B0EA9E223CB64CDB2EE" descr="OH14"/>
        <xdr:cNvPicPr/>
      </xdr:nvPicPr>
      <xdr:blipFill>
        <a:blip r:embed="rId5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8" name="ID_703C33ED7E8849198CABFC4D51F6AD7E" descr="OH15"/>
        <xdr:cNvPicPr/>
      </xdr:nvPicPr>
      <xdr:blipFill>
        <a:blip r:embed="rId5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59" name="ID_0D2DAFEE488E4ED4A4380913E6F56FB9" descr="OH16"/>
        <xdr:cNvPicPr/>
      </xdr:nvPicPr>
      <xdr:blipFill>
        <a:blip r:embed="rId5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0" name="ID_DC26891B33E348F793DE436A201A6FC2" descr="OH17"/>
        <xdr:cNvPicPr/>
      </xdr:nvPicPr>
      <xdr:blipFill>
        <a:blip r:embed="rId5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1" name="ID_AE179FAEE5674F22A9C0721700708ED6" descr="OH18"/>
        <xdr:cNvPicPr/>
      </xdr:nvPicPr>
      <xdr:blipFill>
        <a:blip r:embed="rId5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2" name="ID_1C7AA5AAED6A4295A07BD23BC42AE155" descr="OH19"/>
        <xdr:cNvPicPr/>
      </xdr:nvPicPr>
      <xdr:blipFill>
        <a:blip r:embed="rId5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3" name="ID_5B1D5E6EA73545069DBCB5B389C5268A" descr="OH20"/>
        <xdr:cNvPicPr/>
      </xdr:nvPicPr>
      <xdr:blipFill>
        <a:blip r:embed="rId6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4" name="ID_2761ACBF493A47CAA63A6643C6785AEF" descr="OH21"/>
        <xdr:cNvPicPr/>
      </xdr:nvPicPr>
      <xdr:blipFill>
        <a:blip r:embed="rId6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5" name="ID_1E3F53B426C54C5CA0069EC71E9BA7B0" descr="OH22"/>
        <xdr:cNvPicPr/>
      </xdr:nvPicPr>
      <xdr:blipFill>
        <a:blip r:embed="rId6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6" name="ID_5D674AFD22F84187B7C69B84C94943A1" descr="OH23"/>
        <xdr:cNvPicPr/>
      </xdr:nvPicPr>
      <xdr:blipFill>
        <a:blip r:embed="rId6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7" name="ID_44DE12DEAB104ED5B28B2C8D12881DF7" descr="OH24"/>
        <xdr:cNvPicPr/>
      </xdr:nvPicPr>
      <xdr:blipFill>
        <a:blip r:embed="rId6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8" name="ID_74B307EAAAD14C56BF0AF94A25BCC724" descr="OH25"/>
        <xdr:cNvPicPr/>
      </xdr:nvPicPr>
      <xdr:blipFill>
        <a:blip r:embed="rId6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69" name="ID_0A050E29A4A6462A963092E55BD6F713" descr="OH26"/>
        <xdr:cNvPicPr/>
      </xdr:nvPicPr>
      <xdr:blipFill>
        <a:blip r:embed="rId6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0" name="ID_CD41A905C4524AADB60CFE5BA4C676F0" descr="OH27"/>
        <xdr:cNvPicPr/>
      </xdr:nvPicPr>
      <xdr:blipFill>
        <a:blip r:embed="rId6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1" name="ID_5C0CB0B1245942F39B9BD49C7AE1AC70" descr="OH28"/>
        <xdr:cNvPicPr/>
      </xdr:nvPicPr>
      <xdr:blipFill>
        <a:blip r:embed="rId6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2" name="ID_260E4CE196854DBDBB1A069E1852F7E6" descr="OH29"/>
        <xdr:cNvPicPr/>
      </xdr:nvPicPr>
      <xdr:blipFill>
        <a:blip r:embed="rId6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3" name="ID_3CBE025314D346C38C94032C1405A1A1" descr="OH30"/>
        <xdr:cNvPicPr/>
      </xdr:nvPicPr>
      <xdr:blipFill>
        <a:blip r:embed="rId7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4" name="ID_C24DE8BEBAC24C748FC00FAC6E74A55C" descr="OH31"/>
        <xdr:cNvPicPr/>
      </xdr:nvPicPr>
      <xdr:blipFill>
        <a:blip r:embed="rId71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5" name="ID_29E1A623FCDC49609DA15831477C430D" descr="OH32"/>
        <xdr:cNvPicPr/>
      </xdr:nvPicPr>
      <xdr:blipFill>
        <a:blip r:embed="rId72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6" name="ID_6DDF742B053B4E17811B0798A2FA8BE1" descr="OH33"/>
        <xdr:cNvPicPr/>
      </xdr:nvPicPr>
      <xdr:blipFill>
        <a:blip r:embed="rId73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7" name="ID_B98DC648F2DA4BC0803B8601DAC51A01" descr="OH34"/>
        <xdr:cNvPicPr/>
      </xdr:nvPicPr>
      <xdr:blipFill>
        <a:blip r:embed="rId74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8" name="ID_6D63078D66804B9C8CAA7CC98F3A0F32" descr="OH35"/>
        <xdr:cNvPicPr/>
      </xdr:nvPicPr>
      <xdr:blipFill>
        <a:blip r:embed="rId75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79" name="ID_7D87ACBC7C1C4BB8862D7C9C5F1DFC6B" descr="OH36"/>
        <xdr:cNvPicPr/>
      </xdr:nvPicPr>
      <xdr:blipFill>
        <a:blip r:embed="rId76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80" name="ID_EC02EF885E4845E0AD86354B477A6B37" descr="OH37"/>
        <xdr:cNvPicPr/>
      </xdr:nvPicPr>
      <xdr:blipFill>
        <a:blip r:embed="rId77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81" name="ID_363C92F6EA1842CB95A3A51A8D80E196" descr="OH38"/>
        <xdr:cNvPicPr/>
      </xdr:nvPicPr>
      <xdr:blipFill>
        <a:blip r:embed="rId78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82" name="ID_A4C47981252F415BB1264A65909FEE9E" descr="OH39"/>
        <xdr:cNvPicPr/>
      </xdr:nvPicPr>
      <xdr:blipFill>
        <a:blip r:embed="rId79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  <etc:cellImage>
    <xdr:pic>
      <xdr:nvPicPr>
        <xdr:cNvPr id="83" name="ID_DE25DACE32F043BF8ACDA8E68CD2FC0C" descr="OH40"/>
        <xdr:cNvPicPr/>
      </xdr:nvPicPr>
      <xdr:blipFill>
        <a:blip r:embed="rId80"/>
        <a:stretch>
          <a:fillRect/>
        </a:stretch>
      </xdr:blipFill>
      <xdr:spPr>
        <a:xfrm>
          <a:off x="0" y="0"/>
          <a:ext cx="1632585" cy="136017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<sst xmlns="http://schemas.openxmlformats.org/spreadsheetml/2006/main" count="259" uniqueCount="210">
  <si>
    <t>Non-beautiful landscapes</t>
  </si>
  <si>
    <t>Beautiful landscapes</t>
  </si>
  <si>
    <t>Landscape Number</t>
  </si>
  <si>
    <t>Landscape</t>
  </si>
  <si>
    <t xml:space="preserve">aesthetic score </t>
  </si>
  <si>
    <t>complexity score</t>
  </si>
  <si>
    <t>familiarity score</t>
  </si>
  <si>
    <t>breadth score</t>
  </si>
  <si>
    <t>Image link</t>
  </si>
  <si>
    <t xml:space="preserve">Annotation </t>
  </si>
  <si>
    <t>Annotation</t>
  </si>
  <si>
    <t>OL1</t>
  </si>
  <si>
    <t>OL</t>
  </si>
  <si>
    <t>https://graph.baidu.com/s?card_key=&amp;entrance=GENERAL&amp;extUiData%5BisLogoShow%5D=1&amp;f=all&amp;isLogoShow=1&amp;session_id=18032050476903784715&amp;sign=1264df15c65b932c9265001744029892&amp;tpl_from=pc</t>
  </si>
  <si>
    <t>Albert Bierstadt</t>
  </si>
  <si>
    <t>OH1</t>
  </si>
  <si>
    <t>https://www.nbfox.com/the-loing-at-moret-the-laundry-boat/</t>
  </si>
  <si>
    <t>The Loing at Moret, the Laundry Boat(Alfred Sisley)</t>
  </si>
  <si>
    <t>OL2</t>
  </si>
  <si>
    <t>https://graph.baidu.com/s?card_key=&amp;entrance=GENERAL&amp;extUiData%5BisLogoShow%5D=1&amp;f=all&amp;isLogoShow=1&amp;session_id=6679372349266354657&amp;sign=126633afc14bf6d86d63b01744029926&amp;tpl_from=pc</t>
  </si>
  <si>
    <t>Levitan，Isaak Iliich</t>
  </si>
  <si>
    <t>OH2</t>
  </si>
  <si>
    <t>https://www.163.com/dy/article/E8S3QKQM05219O3P.html</t>
  </si>
  <si>
    <t>The Vladimir's Road（Isaac Levitan）</t>
  </si>
  <si>
    <t>OL3</t>
  </si>
  <si>
    <t>https://graph.baidu.com/s?card_key=&amp;entrance=GENERAL&amp;extUiData%5BisLogoShow%5D=1&amp;f=all&amp;isLogoShow=1&amp;session_id=15967614035042132619&amp;sign=126a5df64e7634f8117a001744029954&amp;tpl_from=pc</t>
  </si>
  <si>
    <t>Jean Desire Gustave Courbet</t>
  </si>
  <si>
    <t>OH3</t>
  </si>
  <si>
    <t>https://www.mei-shu.com/famous/26812/artistic-170363.html</t>
  </si>
  <si>
    <t>《Evening. Golden Plyos》（Levitan，Isaak Iliich）</t>
  </si>
  <si>
    <t>OL4</t>
  </si>
  <si>
    <t>https://graph.baidu.com/s?card_key=&amp;entrance=GENERAL&amp;extUiData%5BisLogoShow%5D=1&amp;f=all&amp;isLogoShow=1&amp;session_id=14684486741143990185&amp;sign=1263a0a5ebc6f123e71c201744029998&amp;tpl_from=pc</t>
  </si>
  <si>
    <t>carl sammons : paintings</t>
  </si>
  <si>
    <t>OH4</t>
  </si>
  <si>
    <t>https://graph.baidu.com/pcpage/similar?carousel=503&amp;entrance=GENERAL&amp;extUiData%5BisLogoShow%5D=1&amp;image=http%3A%2F%2Fmms1.baidu.com%2Fit%2Fu%3D152598660,1112489801%26fm%3D253%26app%3D138%26f%3DJPEG%3Fw%3D500%26h%3D608&amp;index=0&amp;inspire=general_pc&amp;next=2&amp;originSign=126b26c27658e84ed1d4c01744022599&amp;page=1&amp;render_type=carousel&amp;session_id=9034572346974998678&amp;shituToken=4ae22c&amp;sign=126b26c27658e84ed1d4c01744022599&amp;srcp=crs_pc_similar&amp;tpl_from=pc</t>
  </si>
  <si>
    <t>William Merritt Chase</t>
  </si>
  <si>
    <t>OL5</t>
  </si>
  <si>
    <t>https://graph.baidu.com/s?card_key=&amp;entrance=GENERAL&amp;extUiData%5BisLogoShow%5D=1&amp;f=all&amp;isLogoShow=1&amp;session_id=8916588624564230074&amp;sign=126baa14f951be11a97da01744030021&amp;tpl_from=pc</t>
  </si>
  <si>
    <t>AlfredThompsonBricher</t>
  </si>
  <si>
    <t>OH5</t>
  </si>
  <si>
    <t>https://graph.baidu.com/pcpage/similar?carousel=503&amp;entrance=GENERAL&amp;extUiData%5BisLogoShow%5D=1&amp;image=http%3A%2F%2Fmms2.baidu.com%2Fit%2Fu%3D61728495,1497849877%26fm%3D253%26app%3D138%26f%3DJPEG%3Fw%3D500%26h%3D678&amp;index=0&amp;inspire=general_pc&amp;next=2&amp;originSign=126ff969c4bfe59d6f1bf01744022921&amp;page=1&amp;render_type=carousel&amp;session_id=13294054088523663795&amp;shituToken=8d3548&amp;sign=126ff969c4bfe59d6f1bf01744022921&amp;srcp=crs_pc_similar&amp;tpl_from=pc</t>
  </si>
  <si>
    <t>OL6</t>
  </si>
  <si>
    <t>https://graph.baidu.com/s?card_key=&amp;entrance=GENERAL&amp;extUiData%5BisLogoShow%5D=1&amp;f=all&amp;isLogoShow=1&amp;session_id=15512811090860797532&amp;sign=126184af3c753cee78e7d01744030071&amp;tpl_from=pc</t>
  </si>
  <si>
    <t>OH6</t>
  </si>
  <si>
    <t>https://www.sohu.com/a/451592694_100230219</t>
  </si>
  <si>
    <t>OL7</t>
  </si>
  <si>
    <t>https://budarts.com/art/c45af28c-a8c1-11e6-9b13-00163e005d08</t>
  </si>
  <si>
    <t>Arnaldo De Lisio</t>
  </si>
  <si>
    <t>OH7</t>
  </si>
  <si>
    <t>https://www.16pic.com/pic/pic_8377409.html</t>
  </si>
  <si>
    <t>Waterfall nature decoration painting</t>
  </si>
  <si>
    <t>OL8</t>
  </si>
  <si>
    <t>https://graph.baidu.com/s?card_key=&amp;entrance=GENERAL&amp;extUiData%5BisLogoShow%5D=1&amp;f=all&amp;isLogoShow=1&amp;session_id=2426684295924487163&amp;sign=12602448267cca8a0366301744030167&amp;tpl_from=pc</t>
  </si>
  <si>
    <t>OH8</t>
  </si>
  <si>
    <t>https://graph.baidu.com/pcpage/similar?carousel=503&amp;entrance=GENERAL&amp;extUiData%5BisLogoShow%5D=1&amp;image=http%3A%2F%2Fmms1.baidu.com%2Fit%2Fu%3D588922628,2742155380%26fm%3D253%26app%3D138%26f%3DJPEG%3Fw%3D773%26h%3D500&amp;index=3&amp;inspire=general_pc&amp;next=2&amp;originSign=1266e23bf0f0ae8524a1a01744024176&amp;page=4&amp;render_type=carousel&amp;session_id=8454826329141090203&amp;shituToken=9e4bc9&amp;sign=1266e23bf0f0ae8524a1a01744024176&amp;srcp=crs_pc_similar&amp;tpl_from=pc</t>
  </si>
  <si>
    <t>《The Southern Spring Stream in Autumn 》（kim jongnan）</t>
  </si>
  <si>
    <t>OL9</t>
  </si>
  <si>
    <t>https://graph.baidu.com/s?card_key=&amp;entrance=GENERAL&amp;extUiData%5BisLogoShow%5D=1&amp;f=all&amp;isLogoShow=1&amp;session_id=15268612347644175641&amp;sign=126c2f9f85223e467c5e101744030208&amp;tpl_from=pc</t>
  </si>
  <si>
    <t>Alfred Sisley</t>
  </si>
  <si>
    <t>OH9</t>
  </si>
  <si>
    <t>https://graph.baidu.com/pcpage/similar?carousel=503&amp;entrance=GENERAL&amp;extUiData%5BisLogoShow%5D=1&amp;image=http%3A%2F%2Fmms0.baidu.com%2Fit%2Fu%3D2354778151,2631694375%26fm%3D253%26app%3D138%26f%3DJPEG%3Fw%3D640%26h%3D360&amp;index=3&amp;inspire=general_pc&amp;next=2&amp;originSign=126779b232c422db15d4001744024996&amp;page=5&amp;render_type=carousel&amp;session_id=3531358598319762938&amp;shituToken=74b4c6&amp;sign=126779b232c422db15d4001744024996&amp;srcp=crs_pc_similar&amp;tpl_from=pc</t>
  </si>
  <si>
    <t>OL10</t>
  </si>
  <si>
    <t>https://graph.baidu.com/s?card_key=&amp;entrance=GENERAL&amp;extUiData%5BisLogoShow%5D=1&amp;f=all&amp;isLogoShow=1&amp;session_id=188447137193346507&amp;sign=126d5bb26f765f520ddfd01744030236&amp;tpl_from=pc</t>
  </si>
  <si>
    <t>OH10</t>
  </si>
  <si>
    <t>https://graph.baidu.com/pcpage/similar?carousel=503&amp;entrance=GENERAL&amp;extUiData%5BisLogoShow%5D=1&amp;image=http%3A%2F%2Fmms1.baidu.com%2Fit%2Fu%3D2095451785,879678540%26fm%3D253%26app%3D138%26f%3DJPEG%3Fw%3D640%26h%3D408&amp;index=0&amp;inspire=general_pc&amp;next=2&amp;originSign=126c00f40b3e26564fe8b01744025187&amp;page=1&amp;render_type=carousel&amp;session_id=8953164943736784080&amp;shituToken=cb6778&amp;sign=126c00f40b3e26564fe8b01744025187&amp;srcp=crs_pc_similar&amp;tpl_from=pc</t>
  </si>
  <si>
    <t>（Kim Sung cheol ）Korean Landscape Oil Painting</t>
  </si>
  <si>
    <t>OL11</t>
  </si>
  <si>
    <t>https://www.mei-shu.com/famous/26812/artistic-157373.html</t>
  </si>
  <si>
    <t>High waters</t>
  </si>
  <si>
    <t>OH11</t>
  </si>
  <si>
    <t>https://graph.baidu.com/pcpage/similar?carousel=503&amp;entrance=GENERAL&amp;extUiData%5BisLogoShow%5D=1&amp;image=http%3A%2F%2Fmms0.baidu.com%2Fit%2Fu%3D2477819531,1719227624%26fm%3D253%26app%3D138%26f%3DJPEG%3Fw%3D759%26h%3D427&amp;index=1&amp;inspire=general_pc&amp;next=2&amp;originSign=12658763a2cb8ffe8071301744025248&amp;page=3&amp;render_type=carousel&amp;session_id=13959723691158436472&amp;shituToken=a972a1&amp;sign=12658763a2cb8ffe8071301744025248&amp;srcp=crs_pc_similar&amp;tpl_from=pc</t>
  </si>
  <si>
    <t>Oil painting, landscape painting, hand drawn works</t>
  </si>
  <si>
    <t>OL12</t>
  </si>
  <si>
    <t>https://www.nbfox.com/the-seine-at-saint-cloud</t>
  </si>
  <si>
    <t>The Seine at Saint CloudAlfred Sisley</t>
  </si>
  <si>
    <t>OH12</t>
  </si>
  <si>
    <t>http://www.ich.org.cn/news/20221035.htm</t>
  </si>
  <si>
    <t>OL13</t>
  </si>
  <si>
    <t>https://graph.baidu.com/s?card_key=&amp;entrance=GENERAL&amp;extUiData%5BisLogoShow%5D=1&amp;f=all&amp;isLogoShow=1&amp;session_id=17655611028393315711&amp;sign=126ba1e30beaf6b18abac01744030475&amp;tpl_from=pc</t>
  </si>
  <si>
    <t>OH13</t>
  </si>
  <si>
    <t>http://www.360doc.com/content/23/0401/03/13031597_1074588881.shtml</t>
  </si>
  <si>
    <t>OL14</t>
  </si>
  <si>
    <t>https://www.nbfox.com/the-plain-of-veneux-view-of-sablons/</t>
  </si>
  <si>
    <t>The Plain of Veneux, View of Sablons</t>
  </si>
  <si>
    <t>OH14</t>
  </si>
  <si>
    <t>https://www.163.com/dy/article/F056UQS805427ZIV.html</t>
  </si>
  <si>
    <t>John Ottis Adams</t>
  </si>
  <si>
    <t>OL15</t>
  </si>
  <si>
    <t>https://graph.baidu.com/s?card_key=&amp;entrance=GENERAL&amp;extUiData%5BisLogoShow%5D=1&amp;f=all&amp;isLogoShow=1&amp;session_id=12278264581676797493&amp;sign=1268432cd8e046232ef4701744030529&amp;tpl_from=pc</t>
  </si>
  <si>
    <t>OH15</t>
  </si>
  <si>
    <t>https://graph.baidu.com/pcpage/similar?carousel=503&amp;entrance=GENERAL&amp;extUiData%5BisLogoShow%5D=1&amp;image=http%3A%2F%2Fmms0.baidu.com%2Fit%2Fu%3D4226875017,1045172238%26fm%3D253%26app%3D138%26f%3DJPEG%3Fw%3D660%26h%3D479&amp;index=0&amp;inspire=general_pc&amp;next=2&amp;originSign=12631ddf0b4821a75903b01744025976&amp;page=1&amp;render_type=carousel&amp;session_id=1450031977849714824&amp;shituToken=14a59e&amp;sign=12631ddf0b4821a75903b01744025976&amp;srcp=crs_pc_similar&amp;tpl_from=pc</t>
  </si>
  <si>
    <t>Peder Mørk Mønsted</t>
  </si>
  <si>
    <t>OL16</t>
  </si>
  <si>
    <t>https://graph.baidu.com/s?card_key=&amp;entrance=GENERAL&amp;extUiData%5BisLogoShow%5D=1&amp;f=all&amp;isLogoShow=1&amp;session_id=14675133716562298562&amp;sign=1269948206940328aa42501744030557&amp;tpl_from=pc</t>
  </si>
  <si>
    <t>OH16</t>
  </si>
  <si>
    <t>https://graph.baidu.com/pcpage/similar?carousel=503&amp;entrance=GENERAL&amp;extUiData%5BisLogoShow%5D=1&amp;image=http%3A%2F%2Fmms0.baidu.com%2Fit%2Fu%3D3932892850,338084526%26fm%3D253%26app%3D138%26f%3DJPEG%3Fw%3D691%26h%3D500&amp;index=1&amp;inspire=general_pc&amp;next=2&amp;originSign=12677fa6321306705b3f101744031927&amp;page=3&amp;render_type=carousel&amp;session_id=12422030647363625347&amp;shituToken=f467bd&amp;sign=12677fa6321306705b3f101744031927&amp;srcp=crs_pc_similar&amp;tpl_from=pc</t>
  </si>
  <si>
    <t>Landscape painting</t>
  </si>
  <si>
    <t>OL17</t>
  </si>
  <si>
    <t>https://graph.baidu.com/s?card_key=&amp;entrance=GENERAL&amp;extUiData%5BisLogoShow%5D=1&amp;f=all&amp;isLogoShow=1&amp;session_id=18234234086225423047&amp;sign=126e0e2f2d4cdc8ce5d3701744030585&amp;tpl_from=pc</t>
  </si>
  <si>
    <t>OH17</t>
  </si>
  <si>
    <t>https://graph.baidu.com/pcpage/similar?carousel=503&amp;entrance=GENERAL&amp;extUiData%5BisLogoShow%5D=1&amp;image=http%3A%2F%2Fmms0.baidu.com%2Fit%2Fu%3D4178198552,2335892041%26fm%3D253%26app%3D120%26f%3DJPEG%3Fw%3D1215%26h%3D712&amp;index=3&amp;inspire=general_pc&amp;next=2&amp;originSign=12602e9d0239adb35451301744031984&amp;page=1&amp;render_type=carousel&amp;session_id=1326587725422043728&amp;shituToken=1f9a3e&amp;sign=12602e9d0239adb35451301744031984&amp;srcp=crs_pc_similar&amp;tpl_from=pc</t>
  </si>
  <si>
    <t>Henry John Yeend King</t>
  </si>
  <si>
    <t>OL18</t>
  </si>
  <si>
    <t>https://graph.baidu.com/s?card_key=&amp;entrance=GENERAL&amp;extUiData%5BisLogoShow%5D=1&amp;f=all&amp;isLogoShow=1&amp;session_id=13587594653268873096&amp;sign=126738176ee12b743b3d801744030609&amp;tpl_from=pc</t>
  </si>
  <si>
    <t>OH18</t>
  </si>
  <si>
    <t>https://graph.baidu.com/s?card_key=&amp;entrance=GENERAL&amp;extUiData%5BisLogoShow%5D=1&amp;f=all&amp;isLogoShow=1&amp;session_id=8354092146741462345&amp;sign=126d3f848fb86da0301a601744032024&amp;tpl_from=pc</t>
  </si>
  <si>
    <t>Changbai Mountain Tianchi "Korean oil painting</t>
  </si>
  <si>
    <t>OL19</t>
  </si>
  <si>
    <t>https://graph.baidu.com/s?card_key=&amp;entrance=GENERAL&amp;extUiData%5BisLogoShow%5D=1&amp;f=all&amp;isLogoShow=1&amp;session_id=18359591632471289086&amp;sign=1263cea7383ae99f9c9b001744030631&amp;tpl_from=pc</t>
  </si>
  <si>
    <t>OH19</t>
  </si>
  <si>
    <t>http://www.360doc.com/content/14/0804/09/15652283_399276148.shtml</t>
  </si>
  <si>
    <t>haiyan du</t>
  </si>
  <si>
    <t>OL20</t>
  </si>
  <si>
    <t>https://graph.baidu.com/s?card_key=&amp;entrance=GENERAL&amp;extUiData%5BisLogoShow%5D=1&amp;f=all&amp;isLogoShow=1&amp;session_id=11645314015730110421&amp;sign=126c3796aa618bc02e37001744030654&amp;tpl_from=pc</t>
  </si>
  <si>
    <t>OH20</t>
  </si>
  <si>
    <t>https://graph.baidu.com/s?card_key=&amp;entrance=GENERAL&amp;extUiData%5BisLogoShow%5D=1&amp;f=all&amp;isLogoShow=1&amp;session_id=1835420849886946342&amp;sign=126e6eb7311e0350a156801744111319&amp;tpl_from=pc</t>
  </si>
  <si>
    <t>Country road</t>
  </si>
  <si>
    <t>OL21</t>
  </si>
  <si>
    <t>https://graph.baidu.com/s?card_key=&amp;entrance=GENERAL&amp;extUiData%5BisLogoShow%5D=1&amp;f=all&amp;isLogoShow=1&amp;session_id=4903742860908807498&amp;sign=1260d742bf56878f9c71b01744030673&amp;tpl_from=pc</t>
  </si>
  <si>
    <t>Camille Pissarro</t>
  </si>
  <si>
    <t>OH21</t>
  </si>
  <si>
    <t>https://www.duitang.com/atlas/?id=136148007</t>
  </si>
  <si>
    <t>OL22</t>
  </si>
  <si>
    <t>https://www.nbfox.com/tempest-rain/</t>
  </si>
  <si>
    <t>Tempest. Rain</t>
  </si>
  <si>
    <t>OH22</t>
  </si>
  <si>
    <t>https://graph.baidu.com/s?card_key=&amp;entrance=GENERAL&amp;extUiData%5BisLogoShow%5D=1&amp;f=all&amp;isLogoShow=1&amp;session_id=13807786203923524058&amp;sign=126beb6cb31940b0b862201744026798&amp;tpl_from=pc</t>
  </si>
  <si>
    <t>OL23</t>
  </si>
  <si>
    <t>https://graph.baidu.com/s?card_key=&amp;entrance=GENERAL&amp;extUiData%5BisLogoShow%5D=1&amp;f=all&amp;isLogoShow=1&amp;session_id=9472669467154736210&amp;sign=126610e25e29a4aeb1bc401744030742&amp;tpl_from=pc</t>
  </si>
  <si>
    <t>《Sincere Discovery》</t>
  </si>
  <si>
    <t>OH23</t>
  </si>
  <si>
    <t>https://graph.baidu.com/s?card_key=&amp;entrance=GENERAL&amp;extUiData%5BisLogoShow%5D=1&amp;f=all&amp;isLogoShow=1&amp;session_id=10667453015820445678&amp;sign=126d263d9a3a39bb3331901744026865&amp;tpl_from=pc</t>
  </si>
  <si>
    <t>Picture of Snow Mountain, Glacier and Lake</t>
  </si>
  <si>
    <t>OL24</t>
  </si>
  <si>
    <t>https://graph.baidu.com/s?card_key=&amp;entrance=GENERAL&amp;extUiData%5BisLogoShow%5D=1&amp;f=all&amp;isLogoShow=1&amp;session_id=1890531991045602036&amp;sign=1260240025b796237813101744030819&amp;tpl_from=pc</t>
  </si>
  <si>
    <t>OH24</t>
  </si>
  <si>
    <t>https://graph.baidu.com/s?card_key=&amp;entrance=GENERAL&amp;extUiData%5BisLogoShow%5D=1&amp;f=all&amp;isLogoShow=1&amp;session_id=1097176568272707629&amp;sign=12664aa8690f6c6edafaf01744026900&amp;tpl_from=pc</t>
  </si>
  <si>
    <t>OL25</t>
  </si>
  <si>
    <t>https://graph.baidu.com/s?card_key=&amp;entrance=GENERAL&amp;extUiData%5BisLogoShow%5D=1&amp;f=all&amp;isLogoShow=1&amp;session_id=8976402613336115824&amp;sign=126043f0e46f9ec024cb901744032131&amp;tpl_from=pc</t>
  </si>
  <si>
    <t>《weeping willow》</t>
  </si>
  <si>
    <t>OH25</t>
  </si>
  <si>
    <t>https://graph.baidu.com/s?card_key=&amp;entrance=GENERAL&amp;extUiData%5BisLogoShow%5D=1&amp;f=all&amp;isLogoShow=1&amp;session_id=10016169577612645141&amp;sign=126fc5f1465b42004736401744026930&amp;tpl_from=pc</t>
  </si>
  <si>
    <t>OL26</t>
  </si>
  <si>
    <t>https://graph.baidu.com/s?card_key=&amp;entrance=GENERAL&amp;extUiData%5BisLogoShow%5D=1&amp;f=all&amp;isLogoShow=1&amp;session_id=7178621373256665391&amp;sign=126f879ffc90c66ae957901744030965&amp;tpl_from=pc</t>
  </si>
  <si>
    <t>OH26</t>
  </si>
  <si>
    <t>https://graph.baidu.com/s?card_key=&amp;entrance=GENERAL&amp;extUiData%5BisLogoShow%5D=1&amp;f=all&amp;isLogoShow=1&amp;session_id=4257205263515899216&amp;sign=1267fc0ce5cc07d654c3d01744026953&amp;tpl_from=pc</t>
  </si>
  <si>
    <t>healing nature</t>
  </si>
  <si>
    <t>OL27</t>
  </si>
  <si>
    <t>https://huaban.com/pins/4047080789</t>
  </si>
  <si>
    <t>OH27</t>
  </si>
  <si>
    <t>https://graph.baidu.com/s?card_key=&amp;entrance=GENERAL&amp;extUiData%5BisLogoShow%5D=1&amp;f=all&amp;isLogoShow=1&amp;session_id=11363020629349847436&amp;sign=12685f52afc19b8ef477101744027134&amp;tpl_from=pc</t>
  </si>
  <si>
    <t>OL28</t>
  </si>
  <si>
    <t>https://graph.baidu.com/s?card_key=&amp;entrance=GENERAL&amp;extUiData%5BisLogoShow%5D=1&amp;f=all&amp;isLogoShow=1&amp;session_id=17999137646582950487&amp;sign=12617d463db9a8ec027ba01744031043&amp;tpl_from=pc</t>
  </si>
  <si>
    <t>Henri Harpignies</t>
  </si>
  <si>
    <t>OH28</t>
  </si>
  <si>
    <t>https://graph.baidu.com/s?card_key=&amp;entrance=GENERAL&amp;extUiData%5BisLogoShow%5D=1&amp;f=all&amp;isLogoShow=1&amp;session_id=17906053223058015099&amp;sign=1261070f55c663e42770201744027164&amp;tpl_from=pc</t>
  </si>
  <si>
    <t>Fine Korean oil painting by Park Cheol chang</t>
  </si>
  <si>
    <t>OL29</t>
  </si>
  <si>
    <t>https://graph.baidu.com/s?card_key=&amp;entrance=GENERAL&amp;extUiData%5BisLogoShow%5D=1&amp;f=all&amp;isLogoShow=1&amp;session_id=15883461666947091913&amp;sign=12620d23782a8b45e9e3401744031216&amp;tpl_from=pc</t>
  </si>
  <si>
    <t>OH29</t>
  </si>
  <si>
    <t>https://shop.artron.net/w_work_detial.php?ArtWorkId=190049</t>
  </si>
  <si>
    <t>The Waterfall "by Jin Guangnan</t>
  </si>
  <si>
    <t>OL30</t>
  </si>
  <si>
    <t>https://graph.baidu.com/s?card_key=&amp;entrance=GENERAL&amp;extUiData%5BisLogoShow%5D=1&amp;f=all&amp;isLogoShow=1&amp;session_id=18338529982377829755&amp;sign=126ca094b40af721e270b01744031321&amp;tpl_from=pc</t>
  </si>
  <si>
    <t>OH30</t>
  </si>
  <si>
    <t>https://graph.baidu.com/s?card_key=&amp;entrance=GENERAL&amp;extUiData%5BisLogoShow%5D=1&amp;f=all&amp;isLogoShow=1&amp;session_id=15608139842986692398&amp;sign=126867bfe113b226c8ed201744027299&amp;tpl_from=pc</t>
  </si>
  <si>
    <t>OL31</t>
  </si>
  <si>
    <t>https://card.weibo.com/article/m/show/id/2309404812406432858257</t>
  </si>
  <si>
    <t>OH31</t>
  </si>
  <si>
    <t>https://graph.baidu.com/pcpage/similar?carousel=503&amp;entrance=GENERAL&amp;extUiData%5BisLogoShow%5D=1&amp;image=http%3A%2F%2Fmms1.baidu.com%2Fit%2Fu%3D337346325,1570953336%26fm%3D253%26app%3D138%26f%3DJPEG%3Fw%3D499%26h%3D351&amp;index=0&amp;inspire=general_pc&amp;next=2&amp;originSign=126737bfe113b226c8ed201744032068&amp;page=1&amp;render_type=carousel&amp;session_id=11735760716437369360&amp;shituToken=399922&amp;sign=126737bfe113b226c8ed201744032068&amp;srcp=crs_pc_similar&amp;tpl_from=pc</t>
  </si>
  <si>
    <t>OL32</t>
  </si>
  <si>
    <t>https://graph.baidu.com/s?card_key=&amp;entrance=GENERAL&amp;extUiData%5BisLogoShow%5D=1&amp;f=all&amp;isLogoShow=1&amp;session_id=19300344107505624&amp;sign=1268ef3296301c18c2c1601744031506&amp;tpl_from=pc</t>
  </si>
  <si>
    <t>OH32</t>
  </si>
  <si>
    <t>https://graph.baidu.com/s?card_key=&amp;entrance=GENERAL&amp;extUiData%5BisLogoShow%5D=1&amp;f=all&amp;isLogoShow=1&amp;session_id=13456617306283186164&amp;sign=126d76850f5a5c089600701744027335&amp;tpl_from=pc</t>
  </si>
  <si>
    <t>OL33</t>
  </si>
  <si>
    <t>https://www.nbfox.com/the-lock-at-pontoise</t>
  </si>
  <si>
    <t>The Lock at Pontoise Camille Pissarro</t>
  </si>
  <si>
    <t>OH33</t>
  </si>
  <si>
    <t>https://graph.baidu.com/s?card_key=&amp;entrance=GENERAL&amp;extUiData%5BisLogoShow%5D=1&amp;f=all&amp;isLogoShow=1&amp;session_id=17020602876795858055&amp;sign=126aa052f3fab901102a801744027378&amp;tpl_from=pc</t>
  </si>
  <si>
    <t>painting</t>
  </si>
  <si>
    <t>OL34</t>
  </si>
  <si>
    <t>https://www.duitang.com/blog/?id=1303041444</t>
  </si>
  <si>
    <t>OH34</t>
  </si>
  <si>
    <t>https://graph.baidu.com/s?card_key=&amp;entrance=GENERAL&amp;extUiData%5BisLogoShow%5D=1&amp;f=all&amp;isLogoShow=1&amp;session_id=16103754795539831605&amp;sign=12676953f99282f1f93d901744032101&amp;tpl_from=pc</t>
  </si>
  <si>
    <t>OL35</t>
  </si>
  <si>
    <t>https://graph.baidu.com/s?card_key=&amp;entrance=GENERAL&amp;extUiData%5BisLogoShow%5D=1&amp;f=all&amp;isLogoShow=1&amp;session_id=16461289763711687392&amp;sign=126c9dfc1ebf0af93878501744031646&amp;tpl_from=pc</t>
  </si>
  <si>
    <t>OH35</t>
  </si>
  <si>
    <t>https://graph.baidu.com/s?card_key=&amp;entrance=GENERAL&amp;extUiData%5BisLogoShow%5D=1&amp;f=all&amp;isLogoShow=1&amp;session_id=5725574347214037184&amp;sign=1263f207fddfe2e83c42c01744027441&amp;tpl_from=pc</t>
  </si>
  <si>
    <t>OL36</t>
  </si>
  <si>
    <t>https://graph.baidu.com/s?card_key=&amp;entrance=GENERAL&amp;extUiData%5BisLogoShow%5D=1&amp;f=all&amp;isLogoShow=1&amp;session_id=10484204719265012939&amp;sign=126cf51a6e503fab3150601744031673&amp;tpl_from=pc</t>
  </si>
  <si>
    <t>OH36</t>
  </si>
  <si>
    <t>https://graph.baidu.com/s?card_key=&amp;entrance=GENERAL&amp;extUiData%5BisLogoShow%5D=1&amp;f=all&amp;isLogoShow=1&amp;session_id=3866808339599390215&amp;sign=1265e17238c43e76cb6b801744027489&amp;tpl_from=pc</t>
  </si>
  <si>
    <t>OL37</t>
  </si>
  <si>
    <t>https://graph.baidu.com/s?card_key=&amp;entrance=GENERAL&amp;extUiData%5BisLogoShow%5D=1&amp;f=all&amp;isLogoShow=1&amp;session_id=17928641796687868365&amp;sign=126223c9cca6cf21bdd6801744031703&amp;tpl_from=pc</t>
  </si>
  <si>
    <t>OH37</t>
  </si>
  <si>
    <t>https://graph.baidu.com/s?card_key=&amp;entrance=GENERAL&amp;extUiData%5BisLogoShow%5D=1&amp;f=all&amp;isLogoShow=1&amp;session_id=1683562229850101255&amp;sign=126a1123d86f7a620e95601744027514&amp;tpl_from=pc</t>
  </si>
  <si>
    <t>OL38</t>
  </si>
  <si>
    <t>https://graph.baidu.com/s?card_key=&amp;entrance=GENERAL&amp;extUiData%5BisLogoShow%5D=1&amp;f=all&amp;isLogoShow=1&amp;session_id=3357973006398325564&amp;sign=126a77bf5d41a31c3e6ca01744031725&amp;tpl_from=pc</t>
  </si>
  <si>
    <t>OH38</t>
  </si>
  <si>
    <t>https://graph.baidu.com/s?card_key=&amp;entrance=GENERAL&amp;extUiData%5BisLogoShow%5D=1&amp;f=all&amp;isLogoShow=1&amp;session_id=17800899774512186569&amp;sign=126666109be2c969b397501744027535&amp;tpl_from=pc</t>
  </si>
  <si>
    <t>Saidov Aydemir</t>
  </si>
  <si>
    <t>OL39</t>
  </si>
  <si>
    <t>https://graph.baidu.com/s?card_key=&amp;entrance=GENERAL&amp;extUiData%5BisLogoShow%5D=1&amp;f=all&amp;isLogoShow=1&amp;session_id=5121399497810259149&amp;sign=1263dd040ae8539c1541a01744031756&amp;tpl_from=pc</t>
  </si>
  <si>
    <t>OH39</t>
  </si>
  <si>
    <t>https://graph.baidu.com/s?card_key=&amp;entrance=GENERAL&amp;extUiData%5BisLogoShow%5D=1&amp;f=all&amp;isLogoShow=1&amp;session_id=18370951654029092625&amp;sign=126e4a91e1f17719b5ee901744027556&amp;tpl_from=pc</t>
  </si>
  <si>
    <t>OL40</t>
  </si>
  <si>
    <t>https://graph.baidu.com/s?card_key=&amp;entrance=GENERAL&amp;extUiData%5BisLogoShow%5D=1&amp;f=all&amp;isLogoShow=1&amp;session_id=11885027645278135043&amp;sign=1268f86ac6dbc9dc299c401744031832&amp;tpl_from=pc</t>
  </si>
  <si>
    <t>OH40</t>
  </si>
  <si>
    <t>https://graph.baidu.com/s?card_key=&amp;entrance=GENERAL&amp;extUiData%5BisLogoShow%5D=1&amp;f=all&amp;isLogoShow=1&amp;session_id=2648839837356481192&amp;sign=126fe76266a5d1724fb8c01744027596&amp;tpl_from=pc</t>
  </si>
  <si>
    <t>Waterfall Willow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</si>
</sst>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1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sz val="12"/>
      <color theme="1"/>
      <name val="宋体"/>
      <charset val="134"/>
      <scheme val="minor"/>
    </font>
    <font>
      <b/>
      <sz val="16"/>
      <color theme="1"/>
      <name val="Microsoft YaHei"/>
      <charset val="134"/>
    </font>
    <font>
      <sz val="16"/>
      <color theme="1"/>
      <name val="Times New Roman"/>
      <charset val="134"/>
    </font>
    <font>
      <b/>
      <sz val="11"/>
      <color theme="1"/>
      <name val="Microsoft YaHei"/>
      <charset val="134"/>
    </font>
    <font>
      <sz val="10"/>
      <name val="Microsoft YaHei"/>
      <charset val="134"/>
    </font>
    <font>
      <sz val="10"/>
      <color theme="1"/>
      <name val="Times New Roman"/>
      <charset val="134"/>
    </font>
    <font>
      <sz val="10"/>
      <color rgb="FF000000"/>
      <name val="Microsoft YaHei"/>
      <charset val="134"/>
    </font>
    <font>
      <sz val="12"/>
      <color theme="1"/>
      <name val="Times New Roman"/>
      <charset val="134"/>
    </font>
    <font>
      <b/>
      <sz val="20"/>
      <color theme="1"/>
      <name val="Times New Roman"/>
      <charset val="134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5" applyNumberFormat="0" applyAlignment="0" applyProtection="0">
      <alignment vertical="center"/>
    </xf>
    <xf numFmtId="0" fontId="21" fillId="4" borderId="6" applyNumberFormat="0" applyAlignment="0" applyProtection="0">
      <alignment vertical="center"/>
    </xf>
    <xf numFmtId="0" fontId="22" fillId="4" borderId="5" applyNumberFormat="0" applyAlignment="0" applyProtection="0">
      <alignment vertical="center"/>
    </xf>
    <xf numFmtId="0" fontId="23" fillId="5" borderId="7" applyNumberFormat="0" applyAlignment="0" applyProtection="0">
      <alignment vertical="center"/>
    </xf>
    <xf numFmtId="0" fontId="24" fillId="0" borderId="8" applyNumberFormat="0" applyFill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</cellStyleXfs>
  <cellXfs count="25">
    <xf numFmtId="0" fontId="0" fillId="0" borderId="0" xfId="0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vertical="center"/>
    </xf>
    <xf numFmtId="0" fontId="0" fillId="0" borderId="0" xfId="0" applyFill="1">
      <alignment vertical="center"/>
    </xf>
    <xf numFmtId="0" fontId="2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9" fillId="0" borderId="0" xfId="0" applyFont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justify" vertical="center" indent="2"/>
    </xf>
    <xf numFmtId="0" fontId="11" fillId="0" borderId="0" xfId="0" applyFont="1" applyFill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2" fillId="0" borderId="0" xfId="0" applyFont="1" applyFill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24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bgColor theme="4" tint="0.9"/>
        </patternFill>
      </fill>
      <border>
        <left/>
        <right/>
        <top/>
        <bottom/>
        <vertical/>
        <horizontal/>
      </border>
    </dxf>
    <dxf>
      <fill>
        <patternFill patternType="solid">
          <bgColor theme="4" tint="0.9"/>
        </patternFill>
      </fill>
    </dxf>
    <dxf>
      <font>
        <b val="1"/>
        <i val="0"/>
        <u val="none"/>
        <sz val="11"/>
        <color rgb="FF08090C"/>
      </font>
      <fill>
        <patternFill patternType="solid">
          <bgColor theme="4" tint="0.8"/>
        </patternFill>
      </fill>
      <border>
        <left/>
        <right/>
        <top/>
        <bottom/>
        <vertical/>
        <horizontal/>
      </border>
    </dxf>
    <dxf>
      <font>
        <b val="1"/>
        <i val="0"/>
        <u val="none"/>
        <sz val="11"/>
        <color rgb="FF08090C"/>
      </font>
      <fill>
        <patternFill patternType="solid">
          <bgColor theme="4" tint="0.8"/>
        </patternFill>
      </fill>
      <border>
        <left/>
        <right/>
        <top/>
        <bottom/>
        <vertical/>
        <horizontal/>
      </border>
    </dxf>
    <dxf>
      <font>
        <b val="1"/>
        <i val="0"/>
        <u val="none"/>
        <sz val="11"/>
        <color rgb="FFFFFFFF"/>
      </font>
      <fill>
        <patternFill patternType="solid">
          <bgColor theme="4"/>
        </patternFill>
      </fill>
      <border>
        <left/>
        <right/>
        <top style="thin">
          <color theme="4"/>
        </top>
        <bottom style="thin">
          <color theme="4"/>
        </bottom>
        <vertical/>
        <horizontal/>
      </border>
    </dxf>
    <dxf>
      <font>
        <b val="1"/>
        <i val="0"/>
        <u val="none"/>
        <sz val="11"/>
        <color rgb="FFFFFFFF"/>
      </font>
      <fill>
        <patternFill patternType="solid">
          <bgColor theme="4"/>
        </patternFill>
      </fill>
      <border>
        <left/>
        <right/>
        <top/>
        <bottom/>
        <vertical/>
        <horizontal/>
      </border>
    </dxf>
    <dxf>
      <font>
        <b val="0"/>
        <i val="0"/>
        <u val="none"/>
        <sz val="11"/>
        <color rgb="FF000000"/>
      </font>
      <fill>
        <patternFill patternType="solid">
          <bgColor rgb="FFFFFFFF"/>
        </patternFill>
      </fill>
      <border>
        <left/>
        <right/>
        <top style="thin">
          <color theme="4"/>
        </top>
        <bottom style="thin">
          <color theme="4"/>
        </bottom>
        <vertical/>
        <horizontal/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3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中色系标题行镶边行表格样式_6e22f3" count="7" xr9:uid="{141A4046-E78E-42CA-B594-5AC35996DA4C}">
      <tableStyleElement type="wholeTable" dxfId="13"/>
      <tableStyleElement type="headerRow" dxfId="12"/>
      <tableStyleElement type="totalRow" dxfId="11"/>
      <tableStyleElement type="firstColumn" dxfId="10"/>
      <tableStyleElement type="lastColumn" dxfId="9"/>
      <tableStyleElement type="secondRowStripe" dxfId="8"/>
      <tableStyleElement type="firstColumnStripe" dxfId="7"/>
    </tableStyle>
    <tableStyle name="PivotStylePreset2_Accent1" table="0" count="10" xr9:uid="{267968C8-6FFD-4C36-ACC1-9EA1FD1885CA}">
      <tableStyleElement type="headerRow" dxfId="23"/>
      <tableStyleElement type="totalRow" dxfId="22"/>
      <tableStyleElement type="firstRowStripe" dxfId="21"/>
      <tableStyleElement type="firstColumnStripe" dxfId="20"/>
      <tableStyleElement type="firstSubtotalRow" dxfId="19"/>
      <tableStyleElement type="secondSubtotalRow" dxfId="18"/>
      <tableStyleElement type="firstRowSubheading" dxfId="17"/>
      <tableStyleElement type="secondRowSubheading" dxfId="16"/>
      <tableStyleElement type="pageFieldLabels" dxfId="15"/>
      <tableStyleElement type="pageFieldValues" dxfId="14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0" Type="http://schemas.openxmlformats.org/officeDocument/2006/relationships/image" Target="media/image80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R43"/>
  <sheetViews>
    <sheetView tabSelected="1" zoomScale="60" zoomScaleNormal="60" workbookViewId="0">
      <selection activeCell="S6" sqref="S6"/>
    </sheetView>
  </sheetViews>
  <sheetFormatPr defaultColWidth="8.61261261261261" defaultRowHeight="50" customHeight="1"/>
  <cols>
    <col min="1" max="1" width="14.4414414414414" style="2" customWidth="1"/>
    <col min="2" max="2" width="14.4414414414414" customWidth="1"/>
    <col min="3" max="6" width="14.4414414414414" customWidth="1"/>
    <col min="7" max="7" width="14.4414414414414" style="3" customWidth="1"/>
    <col min="8" max="8" width="14.4414414414414" style="4" customWidth="1"/>
    <col min="9" max="10" width="10" style="2" customWidth="1"/>
    <col min="11" max="11" width="14.4414414414414" style="2" customWidth="1"/>
    <col min="12" max="12" width="14.4414414414414" customWidth="1"/>
    <col min="13" max="16" width="14.4414414414414" customWidth="1"/>
    <col min="17" max="17" width="14.4414414414414" style="5" customWidth="1"/>
    <col min="18" max="18" width="14.4414414414414" style="6" customWidth="1"/>
  </cols>
  <sheetData>
    <row r="1" ht="80" customHeight="1" spans="1:18">
      <c r="A1" s="7" t="s">
        <v>0</v>
      </c>
      <c r="B1" s="7"/>
      <c r="C1" s="7"/>
      <c r="D1" s="7"/>
      <c r="E1" s="7"/>
      <c r="F1" s="7"/>
      <c r="G1" s="8"/>
      <c r="H1" s="9"/>
      <c r="I1" s="17"/>
      <c r="J1" s="17"/>
      <c r="K1" s="18" t="s">
        <v>1</v>
      </c>
      <c r="L1" s="18"/>
      <c r="M1" s="18"/>
      <c r="N1" s="18"/>
      <c r="O1" s="18"/>
      <c r="P1" s="18"/>
      <c r="Q1" s="22"/>
      <c r="R1" s="23"/>
    </row>
    <row r="2" ht="80" customHeight="1" spans="1:18">
      <c r="A2" s="10" t="s">
        <v>2</v>
      </c>
      <c r="B2" s="10" t="s">
        <v>3</v>
      </c>
      <c r="C2" s="10" t="s">
        <v>4</v>
      </c>
      <c r="D2" s="10" t="s">
        <v>5</v>
      </c>
      <c r="E2" s="10" t="s">
        <v>6</v>
      </c>
      <c r="F2" s="10" t="s">
        <v>7</v>
      </c>
      <c r="G2" s="10" t="s">
        <v>8</v>
      </c>
      <c r="H2" s="11" t="s">
        <v>9</v>
      </c>
      <c r="I2" s="19"/>
      <c r="J2" s="19"/>
      <c r="K2" s="10" t="s">
        <v>2</v>
      </c>
      <c r="L2" s="10" t="s">
        <v>3</v>
      </c>
      <c r="M2" s="10" t="s">
        <v>4</v>
      </c>
      <c r="N2" s="10" t="s">
        <v>5</v>
      </c>
      <c r="O2" s="11" t="s">
        <v>6</v>
      </c>
      <c r="P2" s="10" t="s">
        <v>7</v>
      </c>
      <c r="Q2" s="10" t="s">
        <v>8</v>
      </c>
      <c r="R2" s="10" t="s">
        <v>10</v>
      </c>
    </row>
    <row r="3" ht="80" customHeight="1" spans="1:18">
      <c r="A3" s="12" t="s">
        <v>11</v>
      </c>
      <c r="B3" s="10" t="str">
        <f>_xlfn.DISPIMG("ID_ADDD0B8B1DA74AB7A546C4B8F85C759E",1)</f>
        <v>=DISPIMG("ID_ADDD0B8B1DA74AB7A546C4B8F85C759E",1)</v>
      </c>
      <c r="C3" s="12">
        <v>2.85</v>
      </c>
      <c r="D3" s="12" t="s">
        <v>12</v>
      </c>
      <c r="E3" s="12">
        <v>1.25</v>
      </c>
      <c r="F3" s="12">
        <v>5.85</v>
      </c>
      <c r="G3" s="13" t="s">
        <v>13</v>
      </c>
      <c r="H3" s="14" t="s">
        <v>14</v>
      </c>
      <c r="I3" s="20"/>
      <c r="J3" s="20"/>
      <c r="K3" s="21" t="s">
        <v>15</v>
      </c>
      <c r="L3" s="21" t="str">
        <f>_xlfn.DISPIMG("ID_0DCED9C74D7841909FE3D5888179305A",1)</f>
        <v>=DISPIMG("ID_0DCED9C74D7841909FE3D5888179305A",1)</v>
      </c>
      <c r="M3" s="21">
        <v>4.85</v>
      </c>
      <c r="N3" s="21">
        <v>4.95</v>
      </c>
      <c r="O3" s="21">
        <v>1.3</v>
      </c>
      <c r="P3" s="21">
        <v>4.1</v>
      </c>
      <c r="Q3" s="21" t="s">
        <v>16</v>
      </c>
      <c r="R3" s="21" t="s">
        <v>17</v>
      </c>
    </row>
    <row r="4" ht="80" customHeight="1" spans="1:18">
      <c r="A4" s="12" t="s">
        <v>18</v>
      </c>
      <c r="B4" s="10" t="str">
        <f>_xlfn.DISPIMG("ID_ACF6C629DF4D44FDA44E2F1E115498D3",1)</f>
        <v>=DISPIMG("ID_ACF6C629DF4D44FDA44E2F1E115498D3",1)</v>
      </c>
      <c r="C4" s="12">
        <v>2.9</v>
      </c>
      <c r="D4" s="12">
        <v>3.75</v>
      </c>
      <c r="E4" s="12">
        <v>1.4</v>
      </c>
      <c r="F4" s="12">
        <v>4.3</v>
      </c>
      <c r="G4" s="13" t="s">
        <v>19</v>
      </c>
      <c r="H4" s="14" t="s">
        <v>20</v>
      </c>
      <c r="I4" s="20"/>
      <c r="J4" s="20"/>
      <c r="K4" s="21" t="s">
        <v>21</v>
      </c>
      <c r="L4" s="21" t="str">
        <f>_xlfn.DISPIMG("ID_F499BD31A01645CDB7AF68DAEB300AB4",1)</f>
        <v>=DISPIMG("ID_F499BD31A01645CDB7AF68DAEB300AB4",1)</v>
      </c>
      <c r="M4" s="21">
        <v>4.9</v>
      </c>
      <c r="N4" s="21">
        <v>4.55</v>
      </c>
      <c r="O4" s="21">
        <v>1.45</v>
      </c>
      <c r="P4" s="21">
        <v>4.75</v>
      </c>
      <c r="Q4" s="21" t="s">
        <v>22</v>
      </c>
      <c r="R4" s="21" t="s">
        <v>23</v>
      </c>
    </row>
    <row r="5" ht="80" customHeight="1" spans="1:18">
      <c r="A5" s="12" t="s">
        <v>24</v>
      </c>
      <c r="B5" s="10" t="str">
        <f>_xlfn.DISPIMG("ID_B38A151291A645A4ACC43F7F4933649A",1)</f>
        <v>=DISPIMG("ID_B38A151291A645A4ACC43F7F4933649A",1)</v>
      </c>
      <c r="C5" s="12">
        <v>3.15</v>
      </c>
      <c r="D5" s="12">
        <v>4.1</v>
      </c>
      <c r="E5" s="12">
        <v>1.15</v>
      </c>
      <c r="F5" s="12">
        <v>4.65</v>
      </c>
      <c r="G5" s="13" t="s">
        <v>25</v>
      </c>
      <c r="H5" s="14" t="s">
        <v>26</v>
      </c>
      <c r="I5" s="20"/>
      <c r="J5" s="20"/>
      <c r="K5" s="21" t="s">
        <v>27</v>
      </c>
      <c r="L5" s="21" t="str">
        <f>_xlfn.DISPIMG("ID_C7DE510B88D942CFAAF8F8AD475BE32D",1)</f>
        <v>=DISPIMG("ID_C7DE510B88D942CFAAF8F8AD475BE32D",1)</v>
      </c>
      <c r="M5" s="21">
        <v>4.9</v>
      </c>
      <c r="N5" s="21">
        <v>4.65</v>
      </c>
      <c r="O5" s="21">
        <v>1.3</v>
      </c>
      <c r="P5" s="21">
        <v>5.2</v>
      </c>
      <c r="Q5" s="21" t="s">
        <v>28</v>
      </c>
      <c r="R5" s="21" t="s">
        <v>29</v>
      </c>
    </row>
    <row r="6" s="1" customFormat="1" ht="80" customHeight="1" spans="1:18">
      <c r="A6" s="12" t="s">
        <v>30</v>
      </c>
      <c r="B6" s="10" t="str">
        <f>_xlfn.DISPIMG("ID_C2CC8C0F88F046F8B6C37D6864399BDE",1)</f>
        <v>=DISPIMG("ID_C2CC8C0F88F046F8B6C37D6864399BDE",1)</v>
      </c>
      <c r="C6" s="12">
        <v>3.25</v>
      </c>
      <c r="D6" s="12">
        <v>4.3</v>
      </c>
      <c r="E6" s="12">
        <v>1.2</v>
      </c>
      <c r="F6" s="12">
        <v>5.6</v>
      </c>
      <c r="G6" s="13" t="s">
        <v>31</v>
      </c>
      <c r="H6" s="14" t="s">
        <v>32</v>
      </c>
      <c r="I6" s="20"/>
      <c r="J6" s="20"/>
      <c r="K6" s="21" t="s">
        <v>33</v>
      </c>
      <c r="L6" s="21" t="str">
        <f>_xlfn.DISPIMG("ID_E9C5AFF5B19B48C0A040F267C6C4C2BF",1)</f>
        <v>=DISPIMG("ID_E9C5AFF5B19B48C0A040F267C6C4C2BF",1)</v>
      </c>
      <c r="M6" s="21">
        <v>4.95</v>
      </c>
      <c r="N6" s="21">
        <v>4.15</v>
      </c>
      <c r="O6" s="21">
        <v>1.25</v>
      </c>
      <c r="P6" s="21">
        <v>6.25</v>
      </c>
      <c r="Q6" s="21" t="s">
        <v>34</v>
      </c>
      <c r="R6" s="21" t="s">
        <v>35</v>
      </c>
    </row>
    <row r="7" ht="80" customHeight="1" spans="1:18">
      <c r="A7" s="12" t="s">
        <v>36</v>
      </c>
      <c r="B7" s="10" t="str">
        <f>_xlfn.DISPIMG("ID_7BDFC9978BBE40AFAA99247CEC9A3813",1)</f>
        <v>=DISPIMG("ID_7BDFC9978BBE40AFAA99247CEC9A3813",1)</v>
      </c>
      <c r="C7" s="12">
        <v>3.3</v>
      </c>
      <c r="D7" s="12">
        <v>4.4</v>
      </c>
      <c r="E7" s="12">
        <v>1.35</v>
      </c>
      <c r="F7" s="12">
        <v>4.5</v>
      </c>
      <c r="G7" s="13" t="s">
        <v>37</v>
      </c>
      <c r="H7" s="14" t="s">
        <v>38</v>
      </c>
      <c r="I7" s="20"/>
      <c r="J7" s="20"/>
      <c r="K7" s="21" t="s">
        <v>39</v>
      </c>
      <c r="L7" s="21" t="str">
        <f>_xlfn.DISPIMG("ID_C34FF1BB4D9A447688B326308993543A",1)</f>
        <v>=DISPIMG("ID_C34FF1BB4D9A447688B326308993543A",1)</v>
      </c>
      <c r="M7" s="21">
        <v>4.95</v>
      </c>
      <c r="N7" s="21">
        <v>4.65</v>
      </c>
      <c r="O7" s="21">
        <v>1.35</v>
      </c>
      <c r="P7" s="21">
        <v>4.65</v>
      </c>
      <c r="Q7" s="21" t="s">
        <v>40</v>
      </c>
      <c r="R7" s="21" t="s">
        <v>20</v>
      </c>
    </row>
    <row r="8" ht="80" customHeight="1" spans="1:18">
      <c r="A8" s="12" t="s">
        <v>41</v>
      </c>
      <c r="B8" s="10" t="str">
        <f>_xlfn.DISPIMG("ID_BAE97DBC0B1B4D5A9499CD639C8E6981",1)</f>
        <v>=DISPIMG("ID_BAE97DBC0B1B4D5A9499CD639C8E6981",1)</v>
      </c>
      <c r="C8" s="12">
        <v>3.35</v>
      </c>
      <c r="D8" s="12">
        <v>4.05</v>
      </c>
      <c r="E8" s="12">
        <v>1.15</v>
      </c>
      <c r="F8" s="12">
        <v>4.15</v>
      </c>
      <c r="G8" s="13" t="s">
        <v>42</v>
      </c>
      <c r="H8" s="14" t="s">
        <v>20</v>
      </c>
      <c r="I8" s="20"/>
      <c r="J8" s="20"/>
      <c r="K8" s="21" t="s">
        <v>43</v>
      </c>
      <c r="L8" s="21" t="str">
        <f>_xlfn.DISPIMG("ID_B28147D656944591913FE0E8F4F7CC87",1)</f>
        <v>=DISPIMG("ID_B28147D656944591913FE0E8F4F7CC87",1)</v>
      </c>
      <c r="M8" s="21">
        <v>4.95</v>
      </c>
      <c r="N8" s="21">
        <v>4.85</v>
      </c>
      <c r="O8" s="21">
        <v>1.35</v>
      </c>
      <c r="P8" s="21">
        <v>5.55</v>
      </c>
      <c r="Q8" s="21" t="s">
        <v>44</v>
      </c>
      <c r="R8" s="21" t="s">
        <v>14</v>
      </c>
    </row>
    <row r="9" ht="80" customHeight="1" spans="1:18">
      <c r="A9" s="12" t="s">
        <v>45</v>
      </c>
      <c r="B9" s="10" t="str">
        <f>_xlfn.DISPIMG("ID_FA2EC4E2983C4269AB653260BCC8CE18",1)</f>
        <v>=DISPIMG("ID_FA2EC4E2983C4269AB653260BCC8CE18",1)</v>
      </c>
      <c r="C9" s="12">
        <v>3.35</v>
      </c>
      <c r="D9" s="12">
        <v>4.2</v>
      </c>
      <c r="E9" s="12">
        <v>1.35</v>
      </c>
      <c r="F9" s="12">
        <v>4.25</v>
      </c>
      <c r="G9" s="13" t="s">
        <v>46</v>
      </c>
      <c r="H9" s="14" t="s">
        <v>47</v>
      </c>
      <c r="I9" s="20"/>
      <c r="J9" s="20"/>
      <c r="K9" s="21" t="s">
        <v>48</v>
      </c>
      <c r="L9" s="21" t="str">
        <f>_xlfn.DISPIMG("ID_7B37909E61284E4AAB344789E73516A2",1)</f>
        <v>=DISPIMG("ID_7B37909E61284E4AAB344789E73516A2",1)</v>
      </c>
      <c r="M9" s="21">
        <v>4.95</v>
      </c>
      <c r="N9" s="21">
        <v>5.25</v>
      </c>
      <c r="O9" s="21">
        <v>1.35</v>
      </c>
      <c r="P9" s="21">
        <v>5</v>
      </c>
      <c r="Q9" s="21" t="s">
        <v>49</v>
      </c>
      <c r="R9" s="21" t="s">
        <v>50</v>
      </c>
    </row>
    <row r="10" ht="80" customHeight="1" spans="1:18">
      <c r="A10" s="12" t="s">
        <v>51</v>
      </c>
      <c r="B10" s="10" t="str">
        <f>_xlfn.DISPIMG("ID_6F950DF32A7D42D097B353724CAED3BC",1)</f>
        <v>=DISPIMG("ID_6F950DF32A7D42D097B353724CAED3BC",1)</v>
      </c>
      <c r="C10" s="12">
        <v>3.4</v>
      </c>
      <c r="D10" s="12">
        <v>4.9</v>
      </c>
      <c r="E10" s="12">
        <v>1.3</v>
      </c>
      <c r="F10" s="12">
        <v>4.85</v>
      </c>
      <c r="G10" s="13" t="s">
        <v>52</v>
      </c>
      <c r="H10" s="14" t="s">
        <v>20</v>
      </c>
      <c r="I10" s="20"/>
      <c r="J10" s="20"/>
      <c r="K10" s="21" t="s">
        <v>53</v>
      </c>
      <c r="L10" s="21" t="str">
        <f>_xlfn.DISPIMG("ID_3AEF8B486C174735ABDE919C770F4B9C",1)</f>
        <v>=DISPIMG("ID_3AEF8B486C174735ABDE919C770F4B9C",1)</v>
      </c>
      <c r="M10" s="21">
        <v>4.95</v>
      </c>
      <c r="N10" s="21">
        <v>4.45</v>
      </c>
      <c r="O10" s="21">
        <v>1.25</v>
      </c>
      <c r="P10" s="21">
        <v>4.1</v>
      </c>
      <c r="Q10" s="21" t="s">
        <v>54</v>
      </c>
      <c r="R10" s="21" t="s">
        <v>55</v>
      </c>
    </row>
    <row r="11" s="1" customFormat="1" ht="80" customHeight="1" spans="1:18">
      <c r="A11" s="12" t="s">
        <v>56</v>
      </c>
      <c r="B11" s="10" t="str">
        <f>_xlfn.DISPIMG("ID_A74D517727EE4004BA65E6D3DA41D15C",1)</f>
        <v>=DISPIMG("ID_A74D517727EE4004BA65E6D3DA41D15C",1)</v>
      </c>
      <c r="C11" s="12">
        <v>3.4</v>
      </c>
      <c r="D11" s="12">
        <v>3.95</v>
      </c>
      <c r="E11" s="12">
        <v>1.2</v>
      </c>
      <c r="F11" s="12">
        <v>4.7</v>
      </c>
      <c r="G11" s="13" t="s">
        <v>57</v>
      </c>
      <c r="H11" s="14" t="s">
        <v>58</v>
      </c>
      <c r="I11" s="20"/>
      <c r="J11" s="20"/>
      <c r="K11" s="21" t="s">
        <v>59</v>
      </c>
      <c r="L11" s="21" t="str">
        <f>_xlfn.DISPIMG("ID_3E496632F0324C079B18B9880338A4E1",1)</f>
        <v>=DISPIMG("ID_3E496632F0324C079B18B9880338A4E1",1)</v>
      </c>
      <c r="M11" s="21">
        <v>5</v>
      </c>
      <c r="N11" s="21">
        <v>3.9</v>
      </c>
      <c r="O11" s="21">
        <v>1.45</v>
      </c>
      <c r="P11" s="21">
        <v>5.2</v>
      </c>
      <c r="Q11" s="21" t="s">
        <v>60</v>
      </c>
      <c r="R11" s="21" t="s">
        <v>14</v>
      </c>
    </row>
    <row r="12" s="1" customFormat="1" ht="80" customHeight="1" spans="1:18">
      <c r="A12" s="12" t="s">
        <v>61</v>
      </c>
      <c r="B12" s="10" t="str">
        <f>_xlfn.DISPIMG("ID_BF74BE9C1A1B4E66A8B4A4C3F09D15F2",1)</f>
        <v>=DISPIMG("ID_BF74BE9C1A1B4E66A8B4A4C3F09D15F2",1)</v>
      </c>
      <c r="C12" s="12">
        <v>3.45</v>
      </c>
      <c r="D12" s="12">
        <v>4.3</v>
      </c>
      <c r="E12" s="12">
        <v>1.35</v>
      </c>
      <c r="F12" s="12">
        <v>4.95</v>
      </c>
      <c r="G12" s="13" t="s">
        <v>62</v>
      </c>
      <c r="H12" s="14" t="s">
        <v>20</v>
      </c>
      <c r="I12" s="20"/>
      <c r="J12" s="20"/>
      <c r="K12" s="21" t="s">
        <v>63</v>
      </c>
      <c r="L12" s="21" t="str">
        <f>_xlfn.DISPIMG("ID_4E8AFE740E2D4B67A07363DD99AC3629",1)</f>
        <v>=DISPIMG("ID_4E8AFE740E2D4B67A07363DD99AC3629",1)</v>
      </c>
      <c r="M12" s="21">
        <v>5</v>
      </c>
      <c r="N12" s="21">
        <v>4.75</v>
      </c>
      <c r="O12" s="21">
        <v>1.25</v>
      </c>
      <c r="P12" s="21">
        <v>4.9</v>
      </c>
      <c r="Q12" s="21" t="s">
        <v>64</v>
      </c>
      <c r="R12" s="21" t="s">
        <v>65</v>
      </c>
    </row>
    <row r="13" s="1" customFormat="1" ht="80" customHeight="1" spans="1:18">
      <c r="A13" s="12" t="s">
        <v>66</v>
      </c>
      <c r="B13" s="10" t="str">
        <f>_xlfn.DISPIMG("ID_39D6AFDC9F2C42998A9FFE794E71E2BD",1)</f>
        <v>=DISPIMG("ID_39D6AFDC9F2C42998A9FFE794E71E2BD",1)</v>
      </c>
      <c r="C13" s="12">
        <v>3.45</v>
      </c>
      <c r="D13" s="12">
        <v>4.95</v>
      </c>
      <c r="E13" s="12">
        <v>1.4</v>
      </c>
      <c r="F13" s="12">
        <v>4.05</v>
      </c>
      <c r="G13" s="13" t="s">
        <v>67</v>
      </c>
      <c r="H13" s="14" t="s">
        <v>68</v>
      </c>
      <c r="I13" s="20"/>
      <c r="J13" s="20"/>
      <c r="K13" s="21" t="s">
        <v>69</v>
      </c>
      <c r="L13" s="21" t="str">
        <f>_xlfn.DISPIMG("ID_CC2A09F13BB1404F8BEC58046B2CD799",1)</f>
        <v>=DISPIMG("ID_CC2A09F13BB1404F8BEC58046B2CD799",1)</v>
      </c>
      <c r="M13" s="21">
        <v>5</v>
      </c>
      <c r="N13" s="21">
        <v>4.7</v>
      </c>
      <c r="O13" s="21">
        <v>1.35</v>
      </c>
      <c r="P13" s="21">
        <v>4.45</v>
      </c>
      <c r="Q13" s="21" t="s">
        <v>70</v>
      </c>
      <c r="R13" s="21" t="s">
        <v>71</v>
      </c>
    </row>
    <row r="14" ht="80" customHeight="1" spans="1:18">
      <c r="A14" s="12" t="s">
        <v>72</v>
      </c>
      <c r="B14" s="10" t="str">
        <f>_xlfn.DISPIMG("ID_EA398FAF267947118E4CC4275DE5E23C",1)</f>
        <v>=DISPIMG("ID_EA398FAF267947118E4CC4275DE5E23C",1)</v>
      </c>
      <c r="C14" s="12">
        <v>3.5</v>
      </c>
      <c r="D14" s="12">
        <v>4.95</v>
      </c>
      <c r="E14" s="12">
        <v>1.25</v>
      </c>
      <c r="F14" s="12">
        <v>3.9</v>
      </c>
      <c r="G14" s="13" t="s">
        <v>73</v>
      </c>
      <c r="H14" s="14" t="s">
        <v>74</v>
      </c>
      <c r="I14" s="20"/>
      <c r="J14" s="20"/>
      <c r="K14" s="21" t="s">
        <v>75</v>
      </c>
      <c r="L14" s="21" t="str">
        <f>_xlfn.DISPIMG("ID_14C4CB4EF9034B72B71E193AEBD686C4",1)</f>
        <v>=DISPIMG("ID_14C4CB4EF9034B72B71E193AEBD686C4",1)</v>
      </c>
      <c r="M14" s="21">
        <v>5</v>
      </c>
      <c r="N14" s="21">
        <v>4.55</v>
      </c>
      <c r="O14" s="21">
        <v>1.5</v>
      </c>
      <c r="P14" s="21">
        <v>2.95</v>
      </c>
      <c r="Q14" s="21" t="s">
        <v>76</v>
      </c>
      <c r="R14" s="21" t="s">
        <v>20</v>
      </c>
    </row>
    <row r="15" ht="80" customHeight="1" spans="1:18">
      <c r="A15" s="12" t="s">
        <v>77</v>
      </c>
      <c r="B15" s="10" t="str">
        <f>_xlfn.DISPIMG("ID_2893499C6CDE4C6B9D7F1A33EE366F37",1)</f>
        <v>=DISPIMG("ID_2893499C6CDE4C6B9D7F1A33EE366F37",1)</v>
      </c>
      <c r="C15" s="12">
        <v>3.55</v>
      </c>
      <c r="D15" s="12">
        <v>4.05</v>
      </c>
      <c r="E15" s="12">
        <v>1.25</v>
      </c>
      <c r="F15" s="12">
        <v>4.7</v>
      </c>
      <c r="G15" s="13" t="s">
        <v>78</v>
      </c>
      <c r="H15" s="14" t="s">
        <v>20</v>
      </c>
      <c r="I15" s="20"/>
      <c r="J15" s="20"/>
      <c r="K15" s="21" t="s">
        <v>79</v>
      </c>
      <c r="L15" s="21" t="str">
        <f>_xlfn.DISPIMG("ID_15B724C4A9A2411798C0D8F2A4376C7E",1)</f>
        <v>=DISPIMG("ID_15B724C4A9A2411798C0D8F2A4376C7E",1)</v>
      </c>
      <c r="M15" s="21">
        <v>5.05</v>
      </c>
      <c r="N15" s="21">
        <v>4.55</v>
      </c>
      <c r="O15" s="21">
        <v>1.55</v>
      </c>
      <c r="P15" s="21">
        <v>4</v>
      </c>
      <c r="Q15" s="21" t="s">
        <v>80</v>
      </c>
      <c r="R15" s="21" t="s">
        <v>14</v>
      </c>
    </row>
    <row r="16" ht="80" customHeight="1" spans="1:18">
      <c r="A16" s="12" t="s">
        <v>81</v>
      </c>
      <c r="B16" s="10" t="str">
        <f>_xlfn.DISPIMG("ID_DF521BD598164C268C9781A8DE1DA737",1)</f>
        <v>=DISPIMG("ID_DF521BD598164C268C9781A8DE1DA737",1)</v>
      </c>
      <c r="C16" s="12">
        <v>3.55</v>
      </c>
      <c r="D16" s="12">
        <v>4.05</v>
      </c>
      <c r="E16" s="12">
        <v>1.45</v>
      </c>
      <c r="F16" s="12">
        <v>4.4</v>
      </c>
      <c r="G16" s="13" t="s">
        <v>82</v>
      </c>
      <c r="H16" s="14" t="s">
        <v>83</v>
      </c>
      <c r="I16" s="20"/>
      <c r="J16" s="20"/>
      <c r="K16" s="21" t="s">
        <v>84</v>
      </c>
      <c r="L16" s="21" t="str">
        <f>_xlfn.DISPIMG("ID_AC393045C49E4B0EA9E223CB64CDB2EE",1)</f>
        <v>=DISPIMG("ID_AC393045C49E4B0EA9E223CB64CDB2EE",1)</v>
      </c>
      <c r="M16" s="21">
        <v>5.05</v>
      </c>
      <c r="N16" s="21">
        <v>4.9</v>
      </c>
      <c r="O16" s="21">
        <v>1.2</v>
      </c>
      <c r="P16" s="21">
        <v>5</v>
      </c>
      <c r="Q16" s="21" t="s">
        <v>85</v>
      </c>
      <c r="R16" s="21" t="s">
        <v>86</v>
      </c>
    </row>
    <row r="17" ht="80" customHeight="1" spans="1:18">
      <c r="A17" s="12" t="s">
        <v>87</v>
      </c>
      <c r="B17" s="10" t="str">
        <f>_xlfn.DISPIMG("ID_F1650561F3004236A9B45FE9FAF6BB16",1)</f>
        <v>=DISPIMG("ID_F1650561F3004236A9B45FE9FAF6BB16",1)</v>
      </c>
      <c r="C17" s="12">
        <v>3.6</v>
      </c>
      <c r="D17" s="12">
        <v>3.35</v>
      </c>
      <c r="E17" s="12">
        <v>1.35</v>
      </c>
      <c r="F17" s="12">
        <v>5</v>
      </c>
      <c r="G17" s="13" t="s">
        <v>88</v>
      </c>
      <c r="H17" s="14" t="s">
        <v>58</v>
      </c>
      <c r="I17" s="20"/>
      <c r="J17" s="20"/>
      <c r="K17" s="21" t="s">
        <v>89</v>
      </c>
      <c r="L17" s="21" t="str">
        <f>_xlfn.DISPIMG("ID_703C33ED7E8849198CABFC4D51F6AD7E",1)</f>
        <v>=DISPIMG("ID_703C33ED7E8849198CABFC4D51F6AD7E",1)</v>
      </c>
      <c r="M17" s="21">
        <v>5.1</v>
      </c>
      <c r="N17" s="21">
        <v>4.3</v>
      </c>
      <c r="O17" s="21">
        <v>1.35</v>
      </c>
      <c r="P17" s="21">
        <v>3.55</v>
      </c>
      <c r="Q17" s="21" t="s">
        <v>90</v>
      </c>
      <c r="R17" s="21" t="s">
        <v>91</v>
      </c>
    </row>
    <row r="18" ht="80" customHeight="1" spans="1:18">
      <c r="A18" s="12" t="s">
        <v>92</v>
      </c>
      <c r="B18" s="10" t="str">
        <f>_xlfn.DISPIMG("ID_ECAE504748654451884DF569D83205FD",1)</f>
        <v>=DISPIMG("ID_ECAE504748654451884DF569D83205FD",1)</v>
      </c>
      <c r="C18" s="12">
        <v>3.65</v>
      </c>
      <c r="D18" s="12">
        <v>4.4</v>
      </c>
      <c r="E18" s="12">
        <v>1.2</v>
      </c>
      <c r="F18" s="12">
        <v>3.55</v>
      </c>
      <c r="G18" s="13" t="s">
        <v>93</v>
      </c>
      <c r="H18" s="14" t="s">
        <v>20</v>
      </c>
      <c r="I18" s="20"/>
      <c r="J18" s="20"/>
      <c r="K18" s="21" t="s">
        <v>94</v>
      </c>
      <c r="L18" s="21" t="str">
        <f>_xlfn.DISPIMG("ID_0D2DAFEE488E4ED4A4380913E6F56FB9",1)</f>
        <v>=DISPIMG("ID_0D2DAFEE488E4ED4A4380913E6F56FB9",1)</v>
      </c>
      <c r="M18" s="21">
        <v>5.1</v>
      </c>
      <c r="N18" s="21">
        <v>4.65</v>
      </c>
      <c r="O18" s="21">
        <v>1.3</v>
      </c>
      <c r="P18" s="21">
        <v>3.9</v>
      </c>
      <c r="Q18" s="21" t="s">
        <v>95</v>
      </c>
      <c r="R18" s="21" t="s">
        <v>96</v>
      </c>
    </row>
    <row r="19" ht="80" customHeight="1" spans="1:18">
      <c r="A19" s="12" t="s">
        <v>97</v>
      </c>
      <c r="B19" s="10" t="str">
        <f>_xlfn.DISPIMG("ID_BFED4250E88344DAABEA05376C7CD18C",1)</f>
        <v>=DISPIMG("ID_BFED4250E88344DAABEA05376C7CD18C",1)</v>
      </c>
      <c r="C19" s="12">
        <v>3.65</v>
      </c>
      <c r="D19" s="12">
        <v>3.7</v>
      </c>
      <c r="E19" s="12">
        <v>1.15</v>
      </c>
      <c r="F19" s="12">
        <v>3.7</v>
      </c>
      <c r="G19" s="13" t="s">
        <v>98</v>
      </c>
      <c r="H19" s="14" t="s">
        <v>20</v>
      </c>
      <c r="I19" s="20"/>
      <c r="J19" s="20"/>
      <c r="K19" s="21" t="s">
        <v>99</v>
      </c>
      <c r="L19" s="21" t="str">
        <f>_xlfn.DISPIMG("ID_DC26891B33E348F793DE436A201A6FC2",1)</f>
        <v>=DISPIMG("ID_DC26891B33E348F793DE436A201A6FC2",1)</v>
      </c>
      <c r="M19" s="21">
        <v>5.1</v>
      </c>
      <c r="N19" s="21">
        <v>4.65</v>
      </c>
      <c r="O19" s="21">
        <v>1.4</v>
      </c>
      <c r="P19" s="21">
        <v>3.95</v>
      </c>
      <c r="Q19" s="21" t="s">
        <v>100</v>
      </c>
      <c r="R19" s="21" t="s">
        <v>101</v>
      </c>
    </row>
    <row r="20" ht="80" customHeight="1" spans="1:18">
      <c r="A20" s="12" t="s">
        <v>102</v>
      </c>
      <c r="B20" s="10" t="str">
        <f>_xlfn.DISPIMG("ID_3D2D50B0554845028A1C802731B757DF",1)</f>
        <v>=DISPIMG("ID_3D2D50B0554845028A1C802731B757DF",1)</v>
      </c>
      <c r="C20" s="12">
        <v>3.7</v>
      </c>
      <c r="D20" s="12">
        <v>3.95</v>
      </c>
      <c r="E20" s="12">
        <v>1.3</v>
      </c>
      <c r="F20" s="12">
        <v>3.5</v>
      </c>
      <c r="G20" s="13" t="s">
        <v>103</v>
      </c>
      <c r="H20" s="14" t="s">
        <v>20</v>
      </c>
      <c r="I20" s="20"/>
      <c r="J20" s="20"/>
      <c r="K20" s="21" t="s">
        <v>104</v>
      </c>
      <c r="L20" s="21" t="str">
        <f>_xlfn.DISPIMG("ID_AE179FAEE5674F22A9C0721700708ED6",1)</f>
        <v>=DISPIMG("ID_AE179FAEE5674F22A9C0721700708ED6",1)</v>
      </c>
      <c r="M20" s="21">
        <v>5.1</v>
      </c>
      <c r="N20" s="21">
        <v>4.75</v>
      </c>
      <c r="O20" s="21">
        <v>1.25</v>
      </c>
      <c r="P20" s="21">
        <v>4.2</v>
      </c>
      <c r="Q20" s="21" t="s">
        <v>105</v>
      </c>
      <c r="R20" s="21" t="s">
        <v>106</v>
      </c>
    </row>
    <row r="21" ht="80" customHeight="1" spans="1:18">
      <c r="A21" s="12" t="s">
        <v>107</v>
      </c>
      <c r="B21" s="10" t="str">
        <f>_xlfn.DISPIMG("ID_CF0A13C0D6D6488BB7C4FC18A84D9B6B",1)</f>
        <v>=DISPIMG("ID_CF0A13C0D6D6488BB7C4FC18A84D9B6B",1)</v>
      </c>
      <c r="C21" s="12">
        <v>3.7</v>
      </c>
      <c r="D21" s="12">
        <v>4.9</v>
      </c>
      <c r="E21" s="12">
        <v>1.25</v>
      </c>
      <c r="F21" s="12">
        <v>5</v>
      </c>
      <c r="G21" s="13" t="s">
        <v>108</v>
      </c>
      <c r="H21" s="14" t="s">
        <v>20</v>
      </c>
      <c r="I21" s="20"/>
      <c r="J21" s="20"/>
      <c r="K21" s="21" t="s">
        <v>109</v>
      </c>
      <c r="L21" s="21" t="str">
        <f>_xlfn.DISPIMG("ID_1C7AA5AAED6A4295A07BD23BC42AE155",1)</f>
        <v>=DISPIMG("ID_1C7AA5AAED6A4295A07BD23BC42AE155",1)</v>
      </c>
      <c r="M21" s="21">
        <v>5.1</v>
      </c>
      <c r="N21" s="21">
        <v>4.75</v>
      </c>
      <c r="O21" s="21">
        <v>1.55</v>
      </c>
      <c r="P21" s="21">
        <v>4.05</v>
      </c>
      <c r="Q21" s="21" t="s">
        <v>110</v>
      </c>
      <c r="R21" s="21" t="s">
        <v>111</v>
      </c>
    </row>
    <row r="22" ht="80" customHeight="1" spans="1:18">
      <c r="A22" s="12" t="s">
        <v>112</v>
      </c>
      <c r="B22" s="10" t="str">
        <f>_xlfn.DISPIMG("ID_6DF4335588BC49E085C73DD8EEFDD5F6",1)</f>
        <v>=DISPIMG("ID_6DF4335588BC49E085C73DD8EEFDD5F6",1)</v>
      </c>
      <c r="C22" s="12">
        <v>3.75</v>
      </c>
      <c r="D22" s="12">
        <v>4.4</v>
      </c>
      <c r="E22" s="12">
        <v>1.2</v>
      </c>
      <c r="F22" s="12">
        <v>4.3</v>
      </c>
      <c r="G22" s="13" t="s">
        <v>113</v>
      </c>
      <c r="H22" s="14" t="s">
        <v>20</v>
      </c>
      <c r="I22" s="20"/>
      <c r="J22" s="20"/>
      <c r="K22" s="21" t="s">
        <v>114</v>
      </c>
      <c r="L22" s="21" t="str">
        <f>_xlfn.DISPIMG("ID_5B1D5E6EA73545069DBCB5B389C5268A",1)</f>
        <v>=DISPIMG("ID_5B1D5E6EA73545069DBCB5B389C5268A",1)</v>
      </c>
      <c r="M22" s="21">
        <v>5.1</v>
      </c>
      <c r="N22" s="21">
        <v>5.1</v>
      </c>
      <c r="O22" s="21">
        <v>1.35</v>
      </c>
      <c r="P22" s="21">
        <v>4.65</v>
      </c>
      <c r="Q22" s="21" t="s">
        <v>115</v>
      </c>
      <c r="R22" s="21" t="s">
        <v>116</v>
      </c>
    </row>
    <row r="23" ht="80" customHeight="1" spans="1:18">
      <c r="A23" s="12" t="s">
        <v>117</v>
      </c>
      <c r="B23" s="10" t="str">
        <f>_xlfn.DISPIMG("ID_B3EBA6FCFA2F470CA4A61C3DC5522F10",1)</f>
        <v>=DISPIMG("ID_B3EBA6FCFA2F470CA4A61C3DC5522F10",1)</v>
      </c>
      <c r="C23" s="12">
        <v>3.75</v>
      </c>
      <c r="D23" s="12">
        <v>3.95</v>
      </c>
      <c r="E23" s="12">
        <v>1.3</v>
      </c>
      <c r="F23" s="12">
        <v>3.7</v>
      </c>
      <c r="G23" s="13" t="s">
        <v>118</v>
      </c>
      <c r="H23" s="14" t="s">
        <v>119</v>
      </c>
      <c r="I23" s="20"/>
      <c r="J23" s="20"/>
      <c r="K23" s="21" t="s">
        <v>120</v>
      </c>
      <c r="L23" s="21" t="str">
        <f>_xlfn.DISPIMG("ID_2761ACBF493A47CAA63A6643C6785AEF",1)</f>
        <v>=DISPIMG("ID_2761ACBF493A47CAA63A6643C6785AEF",1)</v>
      </c>
      <c r="M23" s="21">
        <v>5.15</v>
      </c>
      <c r="N23" s="21">
        <v>4.15</v>
      </c>
      <c r="O23" s="21">
        <v>1.35</v>
      </c>
      <c r="P23" s="21">
        <v>4.85</v>
      </c>
      <c r="Q23" s="21" t="s">
        <v>121</v>
      </c>
      <c r="R23" s="21" t="s">
        <v>20</v>
      </c>
    </row>
    <row r="24" ht="80" customHeight="1" spans="1:18">
      <c r="A24" s="12" t="s">
        <v>122</v>
      </c>
      <c r="B24" s="10" t="str">
        <f>_xlfn.DISPIMG("ID_D68DDE19FBEC452E9BBADD13D7870634",1)</f>
        <v>=DISPIMG("ID_D68DDE19FBEC452E9BBADD13D7870634",1)</v>
      </c>
      <c r="C24" s="12">
        <v>3.75</v>
      </c>
      <c r="D24" s="12">
        <v>3.75</v>
      </c>
      <c r="E24" s="12">
        <v>1.3</v>
      </c>
      <c r="F24" s="12">
        <v>4.3</v>
      </c>
      <c r="G24" s="13" t="s">
        <v>123</v>
      </c>
      <c r="H24" s="14" t="s">
        <v>124</v>
      </c>
      <c r="I24" s="20"/>
      <c r="J24" s="20"/>
      <c r="K24" s="21" t="s">
        <v>125</v>
      </c>
      <c r="L24" s="21" t="str">
        <f>_xlfn.DISPIMG("ID_1E3F53B426C54C5CA0069EC71E9BA7B0",1)</f>
        <v>=DISPIMG("ID_1E3F53B426C54C5CA0069EC71E9BA7B0",1)</v>
      </c>
      <c r="M24" s="21">
        <v>5.15</v>
      </c>
      <c r="N24" s="21">
        <v>4.6</v>
      </c>
      <c r="O24" s="21">
        <v>1.3</v>
      </c>
      <c r="P24" s="21">
        <v>4.3</v>
      </c>
      <c r="Q24" s="21" t="s">
        <v>126</v>
      </c>
      <c r="R24" s="21" t="s">
        <v>20</v>
      </c>
    </row>
    <row r="25" ht="80" customHeight="1" spans="1:18">
      <c r="A25" s="12" t="s">
        <v>127</v>
      </c>
      <c r="B25" s="10" t="str">
        <f>_xlfn.DISPIMG("ID_5B88F8DEF7204943A833735BC06BD6A6",1)</f>
        <v>=DISPIMG("ID_5B88F8DEF7204943A833735BC06BD6A6",1)</v>
      </c>
      <c r="C25" s="12">
        <v>3.75</v>
      </c>
      <c r="D25" s="12">
        <v>4.4</v>
      </c>
      <c r="E25" s="12">
        <v>1.3</v>
      </c>
      <c r="F25" s="12">
        <v>4.5</v>
      </c>
      <c r="G25" s="13" t="s">
        <v>128</v>
      </c>
      <c r="H25" s="14" t="s">
        <v>129</v>
      </c>
      <c r="I25" s="20"/>
      <c r="J25" s="20"/>
      <c r="K25" s="21" t="s">
        <v>130</v>
      </c>
      <c r="L25" s="21" t="str">
        <f>_xlfn.DISPIMG("ID_5D674AFD22F84187B7C69B84C94943A1",1)</f>
        <v>=DISPIMG("ID_5D674AFD22F84187B7C69B84C94943A1",1)</v>
      </c>
      <c r="M25" s="21">
        <v>5.2</v>
      </c>
      <c r="N25" s="21">
        <v>5</v>
      </c>
      <c r="O25" s="21">
        <v>1.35</v>
      </c>
      <c r="P25" s="21">
        <v>4.55</v>
      </c>
      <c r="Q25" s="21" t="s">
        <v>131</v>
      </c>
      <c r="R25" s="21" t="s">
        <v>132</v>
      </c>
    </row>
    <row r="26" ht="80" customHeight="1" spans="1:18">
      <c r="A26" s="12" t="s">
        <v>133</v>
      </c>
      <c r="B26" s="10" t="str">
        <f>_xlfn.DISPIMG("ID_89FAFF3652D44CF0BDC497A73470DCF1",1)</f>
        <v>=DISPIMG("ID_89FAFF3652D44CF0BDC497A73470DCF1",1)</v>
      </c>
      <c r="C26" s="12">
        <v>3.75</v>
      </c>
      <c r="D26" s="12">
        <v>3.55</v>
      </c>
      <c r="E26" s="12">
        <v>1.35</v>
      </c>
      <c r="F26" s="12">
        <v>5.25</v>
      </c>
      <c r="G26" s="13" t="s">
        <v>134</v>
      </c>
      <c r="H26" s="14" t="s">
        <v>58</v>
      </c>
      <c r="I26" s="20"/>
      <c r="J26" s="20"/>
      <c r="K26" s="21" t="s">
        <v>135</v>
      </c>
      <c r="L26" s="21" t="str">
        <f>_xlfn.DISPIMG("ID_44DE12DEAB104ED5B28B2C8D12881DF7",1)</f>
        <v>=DISPIMG("ID_44DE12DEAB104ED5B28B2C8D12881DF7",1)</v>
      </c>
      <c r="M26" s="21">
        <v>5.2</v>
      </c>
      <c r="N26" s="21">
        <v>4.65</v>
      </c>
      <c r="O26" s="21">
        <v>1.4</v>
      </c>
      <c r="P26" s="21">
        <v>5.2</v>
      </c>
      <c r="Q26" s="21" t="s">
        <v>136</v>
      </c>
      <c r="R26" s="21" t="s">
        <v>20</v>
      </c>
    </row>
    <row r="27" ht="80" customHeight="1" spans="1:18">
      <c r="A27" s="12" t="s">
        <v>137</v>
      </c>
      <c r="B27" s="10" t="str">
        <f>_xlfn.DISPIMG("ID_6D9718CED0294102B3636F3E8DB477C0",1)</f>
        <v>=DISPIMG("ID_6D9718CED0294102B3636F3E8DB477C0",1)</v>
      </c>
      <c r="C27" s="12">
        <v>3.75</v>
      </c>
      <c r="D27" s="12">
        <v>4.75</v>
      </c>
      <c r="E27" s="12">
        <v>1.3</v>
      </c>
      <c r="F27" s="12">
        <v>3.3</v>
      </c>
      <c r="G27" s="13" t="s">
        <v>138</v>
      </c>
      <c r="H27" s="14" t="s">
        <v>139</v>
      </c>
      <c r="I27" s="20"/>
      <c r="J27" s="20"/>
      <c r="K27" s="21" t="s">
        <v>140</v>
      </c>
      <c r="L27" s="21" t="str">
        <f>_xlfn.DISPIMG("ID_74B307EAAAD14C56BF0AF94A25BCC724",1)</f>
        <v>=DISPIMG("ID_74B307EAAAD14C56BF0AF94A25BCC724",1)</v>
      </c>
      <c r="M27" s="21">
        <v>5.2</v>
      </c>
      <c r="N27" s="21">
        <v>4.5</v>
      </c>
      <c r="O27" s="21">
        <v>1.45</v>
      </c>
      <c r="P27" s="21">
        <v>4.45</v>
      </c>
      <c r="Q27" s="21" t="s">
        <v>141</v>
      </c>
      <c r="R27" s="21" t="s">
        <v>20</v>
      </c>
    </row>
    <row r="28" ht="80" customHeight="1" spans="1:18">
      <c r="A28" s="12" t="s">
        <v>142</v>
      </c>
      <c r="B28" s="10" t="str">
        <f>_xlfn.DISPIMG("ID_10ED1C5F3BC549F48C770B7717D9FAEF",1)</f>
        <v>=DISPIMG("ID_10ED1C5F3BC549F48C770B7717D9FAEF",1)</v>
      </c>
      <c r="C28" s="12">
        <v>3.75</v>
      </c>
      <c r="D28" s="12">
        <v>4.1</v>
      </c>
      <c r="E28" s="12">
        <v>1.4</v>
      </c>
      <c r="F28" s="12">
        <v>4.5</v>
      </c>
      <c r="G28" s="13" t="s">
        <v>143</v>
      </c>
      <c r="H28" s="14" t="s">
        <v>58</v>
      </c>
      <c r="I28" s="20"/>
      <c r="J28" s="20"/>
      <c r="K28" s="21" t="s">
        <v>144</v>
      </c>
      <c r="L28" s="21" t="str">
        <f>_xlfn.DISPIMG("ID_0A050E29A4A6462A963092E55BD6F713",1)</f>
        <v>=DISPIMG("ID_0A050E29A4A6462A963092E55BD6F713",1)</v>
      </c>
      <c r="M28" s="21">
        <v>5.25</v>
      </c>
      <c r="N28" s="21">
        <v>4.1</v>
      </c>
      <c r="O28" s="21">
        <v>1.3</v>
      </c>
      <c r="P28" s="21">
        <v>4.05</v>
      </c>
      <c r="Q28" s="21" t="s">
        <v>145</v>
      </c>
      <c r="R28" s="21" t="s">
        <v>146</v>
      </c>
    </row>
    <row r="29" ht="80" customHeight="1" spans="1:18">
      <c r="A29" s="12" t="s">
        <v>147</v>
      </c>
      <c r="B29" s="10" t="str">
        <f>_xlfn.DISPIMG("ID_B03E403908E04C4E831CF6EF290067F2",1)</f>
        <v>=DISPIMG("ID_B03E403908E04C4E831CF6EF290067F2",1)</v>
      </c>
      <c r="C29" s="12">
        <v>3.75</v>
      </c>
      <c r="D29" s="12">
        <v>4.3</v>
      </c>
      <c r="E29" s="12">
        <v>1.3</v>
      </c>
      <c r="F29" s="12">
        <v>3.25</v>
      </c>
      <c r="G29" s="13" t="s">
        <v>148</v>
      </c>
      <c r="H29" s="14" t="s">
        <v>58</v>
      </c>
      <c r="I29" s="20"/>
      <c r="J29" s="20"/>
      <c r="K29" s="21" t="s">
        <v>149</v>
      </c>
      <c r="L29" s="21" t="str">
        <f>_xlfn.DISPIMG("ID_CD41A905C4524AADB60CFE5BA4C676F0",1)</f>
        <v>=DISPIMG("ID_CD41A905C4524AADB60CFE5BA4C676F0",1)</v>
      </c>
      <c r="M29" s="21">
        <v>5.25</v>
      </c>
      <c r="N29" s="21">
        <v>4.8</v>
      </c>
      <c r="O29" s="21">
        <v>1.3</v>
      </c>
      <c r="P29" s="21">
        <v>4.2</v>
      </c>
      <c r="Q29" s="21" t="s">
        <v>150</v>
      </c>
      <c r="R29" s="21" t="s">
        <v>20</v>
      </c>
    </row>
    <row r="30" ht="80" customHeight="1" spans="1:18">
      <c r="A30" s="12" t="s">
        <v>151</v>
      </c>
      <c r="B30" s="10" t="str">
        <f>_xlfn.DISPIMG("ID_ACC76721DA074C20B607557C05066B78",1)</f>
        <v>=DISPIMG("ID_ACC76721DA074C20B607557C05066B78",1)</v>
      </c>
      <c r="C30" s="12">
        <v>3.75</v>
      </c>
      <c r="D30" s="12">
        <v>3.35</v>
      </c>
      <c r="E30" s="12">
        <v>1.3</v>
      </c>
      <c r="F30" s="12">
        <v>4.95</v>
      </c>
      <c r="G30" s="13" t="s">
        <v>152</v>
      </c>
      <c r="H30" s="14" t="s">
        <v>153</v>
      </c>
      <c r="I30" s="20"/>
      <c r="J30" s="20"/>
      <c r="K30" s="21" t="s">
        <v>154</v>
      </c>
      <c r="L30" s="21" t="str">
        <f>_xlfn.DISPIMG("ID_5C0CB0B1245942F39B9BD49C7AE1AC70",1)</f>
        <v>=DISPIMG("ID_5C0CB0B1245942F39B9BD49C7AE1AC70",1)</v>
      </c>
      <c r="M30" s="21">
        <v>5.3</v>
      </c>
      <c r="N30" s="21">
        <v>4.35</v>
      </c>
      <c r="O30" s="21">
        <v>1.4</v>
      </c>
      <c r="P30" s="21">
        <v>4.75</v>
      </c>
      <c r="Q30" s="21" t="s">
        <v>155</v>
      </c>
      <c r="R30" s="21" t="s">
        <v>156</v>
      </c>
    </row>
    <row r="31" ht="80" customHeight="1" spans="1:18">
      <c r="A31" s="12" t="s">
        <v>157</v>
      </c>
      <c r="B31" s="10" t="str">
        <f>_xlfn.DISPIMG("ID_8F3506A439DB479293B5346361D58438",1)</f>
        <v>=DISPIMG("ID_8F3506A439DB479293B5346361D58438",1)</v>
      </c>
      <c r="C31" s="12">
        <v>3.8</v>
      </c>
      <c r="D31" s="12">
        <v>4.05</v>
      </c>
      <c r="E31" s="12">
        <v>1.55</v>
      </c>
      <c r="F31" s="12">
        <v>3.95</v>
      </c>
      <c r="G31" s="13" t="s">
        <v>158</v>
      </c>
      <c r="H31" s="14" t="s">
        <v>20</v>
      </c>
      <c r="I31" s="20"/>
      <c r="J31" s="20"/>
      <c r="K31" s="21" t="s">
        <v>159</v>
      </c>
      <c r="L31" s="21" t="str">
        <f>_xlfn.DISPIMG("ID_260E4CE196854DBDBB1A069E1852F7E6",1)</f>
        <v>=DISPIMG("ID_260E4CE196854DBDBB1A069E1852F7E6",1)</v>
      </c>
      <c r="M31" s="21">
        <v>5.3</v>
      </c>
      <c r="N31" s="21">
        <v>4.8</v>
      </c>
      <c r="O31" s="21">
        <v>1.25</v>
      </c>
      <c r="P31" s="21">
        <v>5</v>
      </c>
      <c r="Q31" s="21" t="s">
        <v>160</v>
      </c>
      <c r="R31" s="21" t="s">
        <v>161</v>
      </c>
    </row>
    <row r="32" ht="80" customHeight="1" spans="1:18">
      <c r="A32" s="12" t="s">
        <v>162</v>
      </c>
      <c r="B32" s="10" t="str">
        <f>_xlfn.DISPIMG("ID_2BD30EC4A91447178D8CE3C6EE4F7098",1)</f>
        <v>=DISPIMG("ID_2BD30EC4A91447178D8CE3C6EE4F7098",1)</v>
      </c>
      <c r="C32" s="12">
        <v>3.8</v>
      </c>
      <c r="D32" s="12">
        <v>4.2</v>
      </c>
      <c r="E32" s="12">
        <v>1.35</v>
      </c>
      <c r="F32" s="12">
        <v>4.05</v>
      </c>
      <c r="G32" s="13" t="s">
        <v>163</v>
      </c>
      <c r="H32" s="14" t="s">
        <v>20</v>
      </c>
      <c r="I32" s="20"/>
      <c r="J32" s="20"/>
      <c r="K32" s="21" t="s">
        <v>164</v>
      </c>
      <c r="L32" s="21" t="str">
        <f>_xlfn.DISPIMG("ID_3CBE025314D346C38C94032C1405A1A1",1)</f>
        <v>=DISPIMG("ID_3CBE025314D346C38C94032C1405A1A1",1)</v>
      </c>
      <c r="M32" s="21">
        <v>5.3</v>
      </c>
      <c r="N32" s="21">
        <v>4.85</v>
      </c>
      <c r="O32" s="21">
        <v>1.4</v>
      </c>
      <c r="P32" s="21">
        <v>4.55</v>
      </c>
      <c r="Q32" s="21" t="s">
        <v>165</v>
      </c>
      <c r="R32" s="21" t="s">
        <v>14</v>
      </c>
    </row>
    <row r="33" ht="80" customHeight="1" spans="1:18">
      <c r="A33" s="12" t="s">
        <v>166</v>
      </c>
      <c r="B33" s="10" t="str">
        <f>_xlfn.DISPIMG("ID_4F260AE0D1644E209A06A4482A697B2A",1)</f>
        <v>=DISPIMG("ID_4F260AE0D1644E209A06A4482A697B2A",1)</v>
      </c>
      <c r="C33" s="12">
        <v>3.8</v>
      </c>
      <c r="D33" s="12">
        <v>4.4</v>
      </c>
      <c r="E33" s="12">
        <v>1.45</v>
      </c>
      <c r="F33" s="12">
        <v>4.35</v>
      </c>
      <c r="G33" s="13" t="s">
        <v>167</v>
      </c>
      <c r="H33" s="14" t="s">
        <v>14</v>
      </c>
      <c r="I33" s="20"/>
      <c r="J33" s="20"/>
      <c r="K33" s="21" t="s">
        <v>168</v>
      </c>
      <c r="L33" s="21" t="str">
        <f>_xlfn.DISPIMG("ID_C24DE8BEBAC24C748FC00FAC6E74A55C",1)</f>
        <v>=DISPIMG("ID_C24DE8BEBAC24C748FC00FAC6E74A55C",1)</v>
      </c>
      <c r="M33" s="21">
        <v>5.5</v>
      </c>
      <c r="N33" s="21">
        <v>4.1</v>
      </c>
      <c r="O33" s="21">
        <v>1.4</v>
      </c>
      <c r="P33" s="21">
        <v>5.3</v>
      </c>
      <c r="Q33" s="21" t="s">
        <v>169</v>
      </c>
      <c r="R33" s="21" t="s">
        <v>14</v>
      </c>
    </row>
    <row r="34" ht="80" customHeight="1" spans="1:18">
      <c r="A34" s="12" t="s">
        <v>170</v>
      </c>
      <c r="B34" s="10" t="str">
        <f>_xlfn.DISPIMG("ID_1BC964F83002427C830A4272F686174E",1)</f>
        <v>=DISPIMG("ID_1BC964F83002427C830A4272F686174E",1)</v>
      </c>
      <c r="C34" s="12">
        <v>3.85</v>
      </c>
      <c r="D34" s="12">
        <v>4.2</v>
      </c>
      <c r="E34" s="12">
        <v>1.4</v>
      </c>
      <c r="F34" s="12">
        <v>5.2</v>
      </c>
      <c r="G34" s="13" t="s">
        <v>171</v>
      </c>
      <c r="H34" s="14" t="s">
        <v>58</v>
      </c>
      <c r="I34" s="20"/>
      <c r="J34" s="20"/>
      <c r="K34" s="21" t="s">
        <v>172</v>
      </c>
      <c r="L34" s="21" t="str">
        <f>_xlfn.DISPIMG("ID_29E1A623FCDC49609DA15831477C430D",1)</f>
        <v>=DISPIMG("ID_29E1A623FCDC49609DA15831477C430D",1)</v>
      </c>
      <c r="M34" s="21">
        <v>5.5</v>
      </c>
      <c r="N34" s="21">
        <v>4.95</v>
      </c>
      <c r="O34" s="21">
        <v>1.35</v>
      </c>
      <c r="P34" s="21">
        <v>5.2</v>
      </c>
      <c r="Q34" s="21" t="s">
        <v>173</v>
      </c>
      <c r="R34" s="21" t="s">
        <v>20</v>
      </c>
    </row>
    <row r="35" ht="80" customHeight="1" spans="1:18">
      <c r="A35" s="12" t="s">
        <v>174</v>
      </c>
      <c r="B35" s="10" t="str">
        <f>_xlfn.DISPIMG("ID_C03FAFE4CD4942B28B9106A93C478292",1)</f>
        <v>=DISPIMG("ID_C03FAFE4CD4942B28B9106A93C478292",1)</v>
      </c>
      <c r="C35" s="12">
        <v>3.85</v>
      </c>
      <c r="D35" s="12">
        <v>3.95</v>
      </c>
      <c r="E35" s="12">
        <v>1.4</v>
      </c>
      <c r="F35" s="12">
        <v>5.25</v>
      </c>
      <c r="G35" s="13" t="s">
        <v>175</v>
      </c>
      <c r="H35" s="14" t="s">
        <v>176</v>
      </c>
      <c r="I35" s="20"/>
      <c r="J35" s="20"/>
      <c r="K35" s="21" t="s">
        <v>177</v>
      </c>
      <c r="L35" s="21" t="str">
        <f>_xlfn.DISPIMG("ID_6DDF742B053B4E17811B0798A2FA8BE1",1)</f>
        <v>=DISPIMG("ID_6DDF742B053B4E17811B0798A2FA8BE1",1)</v>
      </c>
      <c r="M35" s="21">
        <v>5.55</v>
      </c>
      <c r="N35" s="21">
        <v>4.95</v>
      </c>
      <c r="O35" s="21">
        <v>1.4</v>
      </c>
      <c r="P35" s="21">
        <v>3.65</v>
      </c>
      <c r="Q35" s="21" t="s">
        <v>178</v>
      </c>
      <c r="R35" s="21" t="s">
        <v>179</v>
      </c>
    </row>
    <row r="36" ht="80" customHeight="1" spans="1:18">
      <c r="A36" s="12" t="s">
        <v>180</v>
      </c>
      <c r="B36" s="10" t="str">
        <f>_xlfn.DISPIMG("ID_5780EB325B1940BA8B10FCCE484964B7",1)</f>
        <v>=DISPIMG("ID_5780EB325B1940BA8B10FCCE484964B7",1)</v>
      </c>
      <c r="C36" s="12">
        <v>3.85</v>
      </c>
      <c r="D36" s="12">
        <v>3.75</v>
      </c>
      <c r="E36" s="12">
        <v>1.4</v>
      </c>
      <c r="F36" s="12">
        <v>4.85</v>
      </c>
      <c r="G36" s="13" t="s">
        <v>181</v>
      </c>
      <c r="H36" s="14" t="s">
        <v>58</v>
      </c>
      <c r="I36" s="20"/>
      <c r="J36" s="20"/>
      <c r="K36" s="21" t="s">
        <v>182</v>
      </c>
      <c r="L36" s="21" t="str">
        <f>_xlfn.DISPIMG("ID_B98DC648F2DA4BC0803B8601DAC51A01",1)</f>
        <v>=DISPIMG("ID_B98DC648F2DA4BC0803B8601DAC51A01",1)</v>
      </c>
      <c r="M36" s="21">
        <v>5.6</v>
      </c>
      <c r="N36" s="21">
        <v>5.3</v>
      </c>
      <c r="O36" s="21">
        <v>1.65</v>
      </c>
      <c r="P36" s="21">
        <v>4.45</v>
      </c>
      <c r="Q36" s="21" t="s">
        <v>183</v>
      </c>
      <c r="R36" s="21" t="s">
        <v>179</v>
      </c>
    </row>
    <row r="37" ht="80" customHeight="1" spans="1:18">
      <c r="A37" s="12" t="s">
        <v>184</v>
      </c>
      <c r="B37" s="10" t="str">
        <f>_xlfn.DISPIMG("ID_643A961F0FCC4895AA846F4F0D17D723",1)</f>
        <v>=DISPIMG("ID_643A961F0FCC4895AA846F4F0D17D723",1)</v>
      </c>
      <c r="C37" s="12">
        <v>3.9</v>
      </c>
      <c r="D37" s="12">
        <v>3.9</v>
      </c>
      <c r="E37" s="12">
        <v>1.3</v>
      </c>
      <c r="F37" s="12">
        <v>4.8</v>
      </c>
      <c r="G37" s="13" t="s">
        <v>185</v>
      </c>
      <c r="H37" s="14" t="s">
        <v>58</v>
      </c>
      <c r="I37" s="20"/>
      <c r="J37" s="20"/>
      <c r="K37" s="21" t="s">
        <v>186</v>
      </c>
      <c r="L37" s="21" t="str">
        <f>_xlfn.DISPIMG("ID_6D63078D66804B9C8CAA7CC98F3A0F32",1)</f>
        <v>=DISPIMG("ID_6D63078D66804B9C8CAA7CC98F3A0F32",1)</v>
      </c>
      <c r="M37" s="21">
        <v>5.6</v>
      </c>
      <c r="N37" s="21">
        <v>4.75</v>
      </c>
      <c r="O37" s="21">
        <v>1.25</v>
      </c>
      <c r="P37" s="21">
        <v>4.5</v>
      </c>
      <c r="Q37" s="21" t="s">
        <v>187</v>
      </c>
      <c r="R37" s="21" t="s">
        <v>58</v>
      </c>
    </row>
    <row r="38" ht="80" customHeight="1" spans="1:18">
      <c r="A38" s="12" t="s">
        <v>188</v>
      </c>
      <c r="B38" s="10" t="str">
        <f>_xlfn.DISPIMG("ID_813AA5578FEE4A448B0D5FBB5548D412",1)</f>
        <v>=DISPIMG("ID_813AA5578FEE4A448B0D5FBB5548D412",1)</v>
      </c>
      <c r="C38" s="12">
        <v>3.9</v>
      </c>
      <c r="D38" s="12">
        <v>4.8</v>
      </c>
      <c r="E38" s="12">
        <v>1.35</v>
      </c>
      <c r="F38" s="12">
        <v>5</v>
      </c>
      <c r="G38" s="13" t="s">
        <v>189</v>
      </c>
      <c r="H38" s="14" t="s">
        <v>58</v>
      </c>
      <c r="I38" s="20"/>
      <c r="J38" s="20"/>
      <c r="K38" s="21" t="s">
        <v>190</v>
      </c>
      <c r="L38" s="21" t="str">
        <f>_xlfn.DISPIMG("ID_7D87ACBC7C1C4BB8862D7C9C5F1DFC6B",1)</f>
        <v>=DISPIMG("ID_7D87ACBC7C1C4BB8862D7C9C5F1DFC6B",1)</v>
      </c>
      <c r="M38" s="21">
        <v>5.65</v>
      </c>
      <c r="N38" s="21">
        <v>4.55</v>
      </c>
      <c r="O38" s="21">
        <v>1.35</v>
      </c>
      <c r="P38" s="21">
        <v>5.1</v>
      </c>
      <c r="Q38" s="21" t="s">
        <v>191</v>
      </c>
      <c r="R38" s="21" t="s">
        <v>20</v>
      </c>
    </row>
    <row r="39" ht="80" customHeight="1" spans="1:18">
      <c r="A39" s="12" t="s">
        <v>192</v>
      </c>
      <c r="B39" s="10" t="str">
        <f>_xlfn.DISPIMG("ID_D5CC51B1974B4BF7968865E6FFB0D7D2",1)</f>
        <v>=DISPIMG("ID_D5CC51B1974B4BF7968865E6FFB0D7D2",1)</v>
      </c>
      <c r="C39" s="12">
        <v>3.9</v>
      </c>
      <c r="D39" s="12">
        <v>4.35</v>
      </c>
      <c r="E39" s="12">
        <v>1.3</v>
      </c>
      <c r="F39" s="12">
        <v>5.4</v>
      </c>
      <c r="G39" s="13" t="s">
        <v>193</v>
      </c>
      <c r="H39" s="14" t="s">
        <v>58</v>
      </c>
      <c r="I39" s="20"/>
      <c r="J39" s="20"/>
      <c r="K39" s="21" t="s">
        <v>194</v>
      </c>
      <c r="L39" s="21" t="str">
        <f>_xlfn.DISPIMG("ID_EC02EF885E4845E0AD86354B477A6B37",1)</f>
        <v>=DISPIMG("ID_EC02EF885E4845E0AD86354B477A6B37",1)</v>
      </c>
      <c r="M39" s="21">
        <v>5.7</v>
      </c>
      <c r="N39" s="21">
        <v>5.05</v>
      </c>
      <c r="O39" s="21">
        <v>1.2</v>
      </c>
      <c r="P39" s="21">
        <v>4.3</v>
      </c>
      <c r="Q39" s="21" t="s">
        <v>195</v>
      </c>
      <c r="R39" s="21" t="s">
        <v>179</v>
      </c>
    </row>
    <row r="40" ht="80" customHeight="1" spans="1:18">
      <c r="A40" s="12" t="s">
        <v>196</v>
      </c>
      <c r="B40" s="10" t="str">
        <f>_xlfn.DISPIMG("ID_A2BF89208F024EB6A90D260A2D954300",1)</f>
        <v>=DISPIMG("ID_A2BF89208F024EB6A90D260A2D954300",1)</v>
      </c>
      <c r="C40" s="12">
        <v>3.9</v>
      </c>
      <c r="D40" s="12">
        <v>4.7</v>
      </c>
      <c r="E40" s="12">
        <v>1.25</v>
      </c>
      <c r="F40" s="12">
        <v>5.2</v>
      </c>
      <c r="G40" s="13" t="s">
        <v>197</v>
      </c>
      <c r="H40" s="14" t="s">
        <v>58</v>
      </c>
      <c r="I40" s="20"/>
      <c r="J40" s="20"/>
      <c r="K40" s="21" t="s">
        <v>198</v>
      </c>
      <c r="L40" s="21" t="str">
        <f>_xlfn.DISPIMG("ID_363C92F6EA1842CB95A3A51A8D80E196",1)</f>
        <v>=DISPIMG("ID_363C92F6EA1842CB95A3A51A8D80E196",1)</v>
      </c>
      <c r="M40" s="21">
        <v>5.75</v>
      </c>
      <c r="N40" s="21">
        <v>5.6</v>
      </c>
      <c r="O40" s="21">
        <v>1.45</v>
      </c>
      <c r="P40" s="21">
        <v>5.3</v>
      </c>
      <c r="Q40" s="21" t="s">
        <v>199</v>
      </c>
      <c r="R40" s="21" t="s">
        <v>200</v>
      </c>
    </row>
    <row r="41" ht="80" customHeight="1" spans="1:18">
      <c r="A41" s="12" t="s">
        <v>201</v>
      </c>
      <c r="B41" s="10" t="str">
        <f>_xlfn.DISPIMG("ID_6BFA2BF92A3147CA896287E90BCDCCC3",1)</f>
        <v>=DISPIMG("ID_6BFA2BF92A3147CA896287E90BCDCCC3",1)</v>
      </c>
      <c r="C41" s="12">
        <v>3.95</v>
      </c>
      <c r="D41" s="12">
        <v>4.1</v>
      </c>
      <c r="E41" s="12">
        <v>1.25</v>
      </c>
      <c r="F41" s="12">
        <v>3.7</v>
      </c>
      <c r="G41" s="13" t="s">
        <v>202</v>
      </c>
      <c r="H41" s="14" t="s">
        <v>58</v>
      </c>
      <c r="I41" s="20"/>
      <c r="J41" s="20"/>
      <c r="K41" s="21" t="s">
        <v>203</v>
      </c>
      <c r="L41" s="21" t="str">
        <f>_xlfn.DISPIMG("ID_A4C47981252F415BB1264A65909FEE9E",1)</f>
        <v>=DISPIMG("ID_A4C47981252F415BB1264A65909FEE9E",1)</v>
      </c>
      <c r="M41" s="21">
        <v>5.8</v>
      </c>
      <c r="N41" s="21">
        <v>5.25</v>
      </c>
      <c r="O41" s="21">
        <v>1.5</v>
      </c>
      <c r="P41" s="21">
        <v>4.05</v>
      </c>
      <c r="Q41" s="21" t="s">
        <v>204</v>
      </c>
      <c r="R41" s="21" t="s">
        <v>58</v>
      </c>
    </row>
    <row r="42" ht="80" customHeight="1" spans="1:18">
      <c r="A42" s="12" t="s">
        <v>205</v>
      </c>
      <c r="B42" s="10" t="str">
        <f>_xlfn.DISPIMG("ID_CC9446A8198045FABB5FB1D699428EE0",1)</f>
        <v>=DISPIMG("ID_CC9446A8198045FABB5FB1D699428EE0",1)</v>
      </c>
      <c r="C42" s="12">
        <v>3.95</v>
      </c>
      <c r="D42" s="12">
        <v>4.15</v>
      </c>
      <c r="E42" s="12">
        <v>1.2</v>
      </c>
      <c r="F42" s="12">
        <v>3.65</v>
      </c>
      <c r="G42" s="13" t="s">
        <v>206</v>
      </c>
      <c r="H42" s="14" t="s">
        <v>20</v>
      </c>
      <c r="I42" s="20"/>
      <c r="J42" s="20"/>
      <c r="K42" s="21" t="s">
        <v>207</v>
      </c>
      <c r="L42" s="21" t="str">
        <f>_xlfn.DISPIMG("ID_DE25DACE32F043BF8ACDA8E68CD2FC0C",1)</f>
        <v>=DISPIMG("ID_DE25DACE32F043BF8ACDA8E68CD2FC0C",1)</v>
      </c>
      <c r="M42" s="21">
        <v>6.25</v>
      </c>
      <c r="N42" s="21">
        <v>5.5</v>
      </c>
      <c r="O42" s="21">
        <v>1.35</v>
      </c>
      <c r="P42" s="21">
        <v>5.7</v>
      </c>
      <c r="Q42" s="21" t="s">
        <v>208</v>
      </c>
      <c r="R42" s="21" t="s">
        <v>209</v>
      </c>
    </row>
    <row r="43" customHeight="1" spans="1:17">
      <c r="A43" s="15"/>
      <c r="B43" s="4"/>
      <c r="C43" s="4"/>
      <c r="D43" s="4"/>
      <c r="E43" s="4"/>
      <c r="F43" s="4"/>
      <c r="G43" s="16"/>
      <c r="H43" s="4"/>
      <c r="I43" s="15"/>
      <c r="J43" s="15"/>
      <c r="K43" s="15"/>
      <c r="L43" s="4"/>
      <c r="M43" s="4"/>
      <c r="N43" s="4"/>
      <c r="O43" s="4"/>
      <c r="P43" s="4"/>
      <c r="Q43" s="24"/>
    </row>
  </sheetData>
  <mergeCells count="2">
    <mergeCell ref="A1:H1"/>
    <mergeCell ref="K1:R1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90522</dc:creator>
  <cp:lastModifiedBy>婷婷</cp:lastModifiedBy>
  <dcterms:created xsi:type="dcterms:W3CDTF">2025-04-06T03:05:00Z</dcterms:created>
  <dcterms:modified xsi:type="dcterms:W3CDTF">2025-04-09T04:14:50Z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A0FB5CC933A94BE98152A8EC6D543955_13</vt:lpwstr>
  </property>
  <property fmtid="{D5CDD505-2E9C-101B-9397-08002B2CF9AE}" pid="3" name="KSOProductBuildVer">
    <vt:lpwstr>2052-12.1.0.20305</vt:lpwstr>
  </property>
</Properties>
</file>